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pain\Desktop\2017\ATI\SJSU ATI IM\"/>
    </mc:Choice>
  </mc:AlternateContent>
  <bookViews>
    <workbookView xWindow="0" yWindow="0" windowWidth="18285" windowHeight="6705"/>
  </bookViews>
  <sheets>
    <sheet name="Sheet1" sheetId="1" r:id="rId1"/>
  </sheets>
  <calcPr calcId="162913"/>
</workbook>
</file>

<file path=xl/calcChain.xml><?xml version="1.0" encoding="utf-8"?>
<calcChain xmlns="http://schemas.openxmlformats.org/spreadsheetml/2006/main">
  <c r="H316" i="1" l="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8" i="1"/>
  <c r="H277" i="1"/>
  <c r="H276" i="1"/>
  <c r="H275" i="1"/>
  <c r="H274" i="1"/>
  <c r="H273" i="1"/>
  <c r="H272" i="1"/>
  <c r="H271" i="1"/>
  <c r="H270" i="1"/>
  <c r="H269" i="1"/>
  <c r="H268" i="1"/>
  <c r="H267" i="1"/>
  <c r="H266" i="1"/>
  <c r="H265" i="1"/>
  <c r="H264" i="1"/>
  <c r="H263" i="1"/>
  <c r="H262" i="1"/>
  <c r="H261" i="1"/>
  <c r="H260" i="1"/>
  <c r="H259" i="1"/>
  <c r="H258" i="1"/>
  <c r="H257" i="1"/>
  <c r="H256" i="1"/>
  <c r="H255" i="1"/>
  <c r="H253" i="1"/>
  <c r="H252" i="1"/>
  <c r="H251" i="1"/>
  <c r="H250" i="1"/>
  <c r="H249" i="1"/>
  <c r="H248" i="1"/>
  <c r="H247" i="1"/>
  <c r="H246" i="1"/>
  <c r="H245" i="1"/>
  <c r="H244" i="1"/>
  <c r="H243"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0" i="1"/>
  <c r="H179" i="1"/>
  <c r="H178" i="1"/>
  <c r="H177"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34" i="1"/>
  <c r="H133" i="1"/>
  <c r="H132" i="1"/>
  <c r="H131" i="1"/>
  <c r="H130" i="1"/>
  <c r="H129" i="1"/>
  <c r="H127" i="1"/>
  <c r="H124" i="1"/>
  <c r="H122" i="1"/>
  <c r="H121" i="1"/>
  <c r="H118" i="1"/>
  <c r="H117"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alcChain>
</file>

<file path=xl/sharedStrings.xml><?xml version="1.0" encoding="utf-8"?>
<sst xmlns="http://schemas.openxmlformats.org/spreadsheetml/2006/main" count="1918" uniqueCount="748">
  <si>
    <t>SJSU Accessible Videos List</t>
  </si>
  <si>
    <t xml:space="preserve">Special appreciation to the listed faculty and staff for their permission to share their accessible videos with faculty or staff at SJSU.  The closed captions are created by Captioning Support Team at Center for Faculty Development. </t>
  </si>
  <si>
    <t>Last Name</t>
  </si>
  <si>
    <t>First Name</t>
  </si>
  <si>
    <t>College</t>
  </si>
  <si>
    <t>Course ID</t>
  </si>
  <si>
    <t>Title of
Source File</t>
  </si>
  <si>
    <t>Duration
(h:mm:ss)</t>
  </si>
  <si>
    <t>Abstract</t>
  </si>
  <si>
    <t>YouTube
Link</t>
  </si>
  <si>
    <t>Notes</t>
  </si>
  <si>
    <t>Leslie</t>
  </si>
  <si>
    <t>Albert</t>
  </si>
  <si>
    <t>BUS</t>
  </si>
  <si>
    <t>BUS 110A</t>
  </si>
  <si>
    <t>Basic Login Form Tutorial Part 1</t>
  </si>
  <si>
    <t>This tutorial illustrates the query and code needed to begin a basic login form. The context for this example is an Electronic Library. However, the method and code basics will work for any Visual Studio project.</t>
  </si>
  <si>
    <t>Basic Login Form Tutorial Part 2</t>
  </si>
  <si>
    <t>Guerrazzi</t>
  </si>
  <si>
    <t>Diane</t>
  </si>
  <si>
    <t>CASA</t>
  </si>
  <si>
    <t>JOUR 165</t>
  </si>
  <si>
    <t>ET 408 Police Complete (Complete Show)</t>
  </si>
  <si>
    <t>This video discusses relationships between the police and the public in San José.</t>
  </si>
  <si>
    <t>ET 409 Homeless (Complete Show)</t>
  </si>
  <si>
    <t>This video discusses the high number of the homeless youth in San José.</t>
  </si>
  <si>
    <t>ET 410 Adjunct (Complete Show)</t>
  </si>
  <si>
    <t>This video discusses the challenges facing adjunct (part-time) professors in California, focusing on adjunct professors at San José State University.</t>
  </si>
  <si>
    <t>ET 411 Transport (Complete Show)</t>
  </si>
  <si>
    <t>This video discusses the high demand for transportation in Santa Clara County.</t>
  </si>
  <si>
    <t>ET 412 Drugs (Complete Show)</t>
  </si>
  <si>
    <t>This video discusses drug use on the San José State University campus.</t>
  </si>
  <si>
    <t>ET 413 Suicide (Complete Show)</t>
  </si>
  <si>
    <t>This video discusses rising youth suicide rates in America and includes an interview with youth advocate and suicide survivor Jordan Burnham.</t>
  </si>
  <si>
    <t>Lowell</t>
  </si>
  <si>
    <t>Maureen</t>
  </si>
  <si>
    <t>JS 136</t>
  </si>
  <si>
    <t>Canvas Navigation Spring 2016</t>
  </si>
  <si>
    <t>Introduces students to the class Canvas site and how to navigate the online course.</t>
  </si>
  <si>
    <t>Welcome Overview Spring 2016</t>
  </si>
  <si>
    <t>Introduction to course design, expectations, and syllabus.</t>
  </si>
  <si>
    <t>Course Objectives Spring 2016</t>
  </si>
  <si>
    <t>Introduction to Course Learning Objectives.</t>
  </si>
  <si>
    <t>Three Spheres Violence Spring 2016</t>
  </si>
  <si>
    <t>This video provides an introduction to the three spheres of violence: interpersonal, structural and institutional. Based on the the work of Gregg Barak.</t>
  </si>
  <si>
    <t>Social Constructionism: Recap and Application to Study of Violence</t>
  </si>
  <si>
    <t>This video provides a recap of key concepts raised in the YouTube video by Dr. Dennis Hiebert, applying the concepts to our study of violence.</t>
  </si>
  <si>
    <t>Social Constructionism: Oppression (Part 2)</t>
  </si>
  <si>
    <t>This video discusses the social construction of oppression and the important roles of dialogue and inclusion in overcoming oppression and violence.</t>
  </si>
  <si>
    <t>Bronfenbrenner's Ecological Model REV S16</t>
  </si>
  <si>
    <t>This video presents Bronfenbrenner's Socioecological model.</t>
  </si>
  <si>
    <t>Social Construction of Violence Spr2016 REV (Long Version)</t>
  </si>
  <si>
    <t>This video presents a recap of the concepts introduced for understanding violence in the family and community.</t>
  </si>
  <si>
    <t>Child Neglect Take2</t>
  </si>
  <si>
    <t>This video introduces the different types of neglect and their key indicators.</t>
  </si>
  <si>
    <t>Naming the Violence REV Spr2016 Cut Juv Ct</t>
  </si>
  <si>
    <t>This video presents an overview of the emergent awareness of child maltreatment and some of the associated institutional shifts. This historical perspective applies concepts of Social Constructivism, structural and institutional violence, as well as victimology in developing awareness about social change.</t>
  </si>
  <si>
    <t>Psychological Maltreament Pres</t>
  </si>
  <si>
    <t>This video presents the definition of psychological maltreatment of a child as well as the different types of psychological maltreatment.</t>
  </si>
  <si>
    <t>Physical Child Abuse</t>
  </si>
  <si>
    <t>This video introduces the definition, prevalence, and indicators of the physical abuse of children.</t>
  </si>
  <si>
    <t>Sexual Abuse of Children, Part 1: Definition &amp; Prevalence</t>
  </si>
  <si>
    <t>Part 1 of 3: This video introduces the definition and prevalence of the sexual abuse of children.</t>
  </si>
  <si>
    <t>Sexual Abuse of Children, Part 3: The Effects of Sexual Abuse on Children</t>
  </si>
  <si>
    <t>Part 3 of 3: This video discusses the effects of sexual abuse on children.</t>
  </si>
  <si>
    <t>Brain Development REV Spr2016 Part 1</t>
  </si>
  <si>
    <t>Part 1 of 3: This video provides a very basic foundation for understanding brain development, including the difference between sensitive and critical periods.</t>
  </si>
  <si>
    <t>Brain Development REV Spr2016 Attunement</t>
  </si>
  <si>
    <t>Part 2 of 3: In this video, we look at the developing brain to lay a foundation for understanding the effects of child abuse and neglect.</t>
  </si>
  <si>
    <t>Brain Development REV Spr2016 Attachment</t>
  </si>
  <si>
    <t>Part 3 of 3: This video is the third in a three-part series on the developing brain and its relationship to the effects of child maltreatment. In this video we discuss attachment styles.</t>
  </si>
  <si>
    <t>Effects Of Child Maltreatment F2014</t>
  </si>
  <si>
    <t>This video discusses the effects of child maltreatment and the factors that can mitigate these effects.</t>
  </si>
  <si>
    <t>Response to Child Maltreatment F2014</t>
  </si>
  <si>
    <t>This video presents an overview of the response to child maltreatment with particular focus on Child Protective Services and the Juvenile Court System.</t>
  </si>
  <si>
    <t>Response to Child Maltreatment (Part 2) F2014</t>
  </si>
  <si>
    <t>This video presents the progression of court hearings within the Juvenile Dependency Court system in California with timelines and goals for each hearing. The video also discusses the representation and burden of proof standards.</t>
  </si>
  <si>
    <t>Youth Violence Bullying F2014</t>
  </si>
  <si>
    <t>This video introduces students to the prevalence of youth violence and bullying as well as the approaches used to prevent and control the problem.</t>
  </si>
  <si>
    <t>Elder Abuse</t>
  </si>
  <si>
    <t>This video introduces students to elder abuse, including trends, prevalence, definitions, laws, and services.</t>
  </si>
  <si>
    <t>Risk &amp; Protective Factors REV.2.S16</t>
  </si>
  <si>
    <t>This video presents the concepts of risk factors and protective factors, implicit versus explicit theories, and provides specific risk factors for family violence that have been identified through research.</t>
  </si>
  <si>
    <t>Physical Child Abuse Edit Spr16</t>
  </si>
  <si>
    <t>This lecture introduces a definition of child physical abuse (CPA) and the types and indicators of CPA. Also included in the presentation are considerations for misdiagnoses.</t>
  </si>
  <si>
    <t>Homicide&amp;IPV Spr2015</t>
  </si>
  <si>
    <t>This presentation covers the danger assessment and risk factors associated with lethality in intimate partner violence cases.</t>
  </si>
  <si>
    <t>When Battered Women Kill S2015</t>
  </si>
  <si>
    <t>Presentation covers legal perspective on battered women who kill, including defense strategies, battered women syndrome, and the shortcomings of our criminal justice system.</t>
  </si>
  <si>
    <t>Acker</t>
  </si>
  <si>
    <t>Georgia</t>
  </si>
  <si>
    <t>NuFS 139</t>
  </si>
  <si>
    <t>60 minutes clip on Beatrice's Goat</t>
  </si>
  <si>
    <t>A short documentary about a poor Ugandan girl named Beatrice Biira who managed to work her way to get into an American prep school by selling the milk of a goat that was donated to her by the Heifer International charity organization based in Little Rock, Arkanasas. Biiara later won a scholarship to attend a high school in Kampala, the capital of Uganda.</t>
  </si>
  <si>
    <t xml:space="preserve">Heifer DVD 30m Glenner 1 </t>
  </si>
  <si>
    <t>Heifer explores a different way for Americans to relate to people in other nations by providing an intimate look at Heifer Project International's work of giving animals to poor villagers in developing nations as a way of addresing poverty and promoting community development. In the process, the viewer is given an engaging portrait of people in the rural landscapes of countries on four continents – Guatemala, Tanzania, Albania, and the Tibetan region of China – and the way they have grappled with issues of social justice, gender inequality, and environmental sustainability. HEIFER offers a different vision of defending America in a post 9/11 world, one promising real security rather than an ever-increasing military arsenal.</t>
  </si>
  <si>
    <t>Ocampo</t>
  </si>
  <si>
    <t>Vicky</t>
  </si>
  <si>
    <t>OCTH 222</t>
  </si>
  <si>
    <t>Evaluation of the Hand, Pt. 3 Joint Measurement of Wrist Motions</t>
  </si>
  <si>
    <t>This video looks at wrist flexion/extension, radial/ulnar deviation, and forearm pronation/supination.</t>
  </si>
  <si>
    <t>Evaluation of the Hand, Pt. 4 Joint Measurement of Thumb Motions</t>
  </si>
  <si>
    <t>This video looks at thumb abduction/adduction and flexion/extension.</t>
  </si>
  <si>
    <t>Evaluation of the Hand, Pt. 5 Joint Measurement of Finger Motions</t>
  </si>
  <si>
    <t>A demonstration video to measure the joint range motion of finger joints. This demonstration shows the measurement of the middle finger, but it can be used for the other four digits as well. It measures the flexion and extension of the finger.</t>
  </si>
  <si>
    <t>Evaluation of the Hand, Pt. 1 Measurement of Edema</t>
  </si>
  <si>
    <t>Described methods used to measure edema of a hand (volumetric vs circumference).</t>
  </si>
  <si>
    <t>Evaluation of the Hand, Pt. 8 Performance Evaluations</t>
  </si>
  <si>
    <t>A demonstration of standardized tests used in diagnosing hand-related issues.</t>
  </si>
  <si>
    <t>Evaluation of the Hand, Pt. 2 Soft Tissue Assessment</t>
  </si>
  <si>
    <t>A brief overview of a few simple tests used to help evaluate nerve damage in the hand and wrists.</t>
  </si>
  <si>
    <t>Evaluation of the Hand, Pt. 6 Strength Tests</t>
  </si>
  <si>
    <t>Method of measuring static grip strength, pinch strength, and chuck strength.</t>
  </si>
  <si>
    <t>Evaluation Of The Hand, Pt. 7 Sensibility Testing</t>
  </si>
  <si>
    <t>Testing finger/hand sensibility using a two-point discrimination method.</t>
  </si>
  <si>
    <t>Filip/Chang</t>
  </si>
  <si>
    <t>Alena/
Megan</t>
  </si>
  <si>
    <t>OCTH 275</t>
  </si>
  <si>
    <t>SJSU IRB Workshop - Part 1</t>
  </si>
  <si>
    <t>Part 1 of the San José State University Institutional Review Board (IRB) Workshop covers the types of review, timelines for approval, the IRB process, and the ethical framework for policies for the protection of human subjects in research.</t>
  </si>
  <si>
    <t>SJSU IRB Workshop - Part 2</t>
  </si>
  <si>
    <t>Part 2 of the San José State University IRB Workshop discusses the IRB protocol, the documents that are needed for approval, and tips on conducting ethically sound research.</t>
  </si>
  <si>
    <t>Whitenack</t>
  </si>
  <si>
    <t>David</t>
  </si>
  <si>
    <t>EDU</t>
  </si>
  <si>
    <t>EDTE 262</t>
  </si>
  <si>
    <t>Ms. Nickerson's 2/3 Combo Class: Night sky lesson: Part 1: Lesson Launch</t>
  </si>
  <si>
    <t>Part 1: This is the first of three parts of Ms. Nickerson's Grade 2-3 science lesson on night sky observations.</t>
  </si>
  <si>
    <t>Ms. Nickerson's 2/3 Combo Class: Night Sky Lesson: Part 2: Science Talk</t>
  </si>
  <si>
    <t>Part 2: This is part two of three of Ms. Nickerson's Grade 2-3 science lesson on night sky observations.</t>
  </si>
  <si>
    <t>Ms. Nickerson's 2/3 Combo Class: Night Sky Lesson: Part 3: Writing Activity and Closure</t>
  </si>
  <si>
    <t>Part 3: This is part three of three of Ms. Nickerson's Grade 2-3 science lesson on night sky observations.</t>
  </si>
  <si>
    <t>Ms. Nickerson's Gr. 2-3 Combo Class: Meet the Crayfish Lesson: Part 1: Science Talk and Lesson Launch</t>
  </si>
  <si>
    <t>Part 1: This is part one of four of Ms. Nickerson's science lesson on crayfish and the structures of life (life science).</t>
  </si>
  <si>
    <t>Ms. Nickerson's Gr. 2-3 Combo Class: Meet the Crayfish Lesson: Part 2: Preparing To Investigate and Initial Observations</t>
  </si>
  <si>
    <t>Part 2: This is part two of four of Ms. Nickerson's science lesson on crayfish and the structures of life (life science).</t>
  </si>
  <si>
    <t>Ms. Nickerson's Gr. 2-3 Combo Class: Meet the Crayfish Lesson: Part 3: Observing and Reporting</t>
  </si>
  <si>
    <t>Part 3: This is part three of four of Ms. Nickerson's science lesson on crayfish and the structures of life (life science).</t>
  </si>
  <si>
    <t>Ms. Nickerson's Gr. 2-3 Combo Class: Meet the Crayfish Lesson: Part 4: Lesson Closure</t>
  </si>
  <si>
    <t>Part 4: This is part four of four of Ms. Nickerson's science lesson on crayfish and the structures of life (life science).</t>
  </si>
  <si>
    <t>Ms. Nickerson's Gr. 2-3 Combo Class: Comparing Structures Lesson: Part 1: Science Talk</t>
  </si>
  <si>
    <t>Science lesson on comparing the structures and functions of crayfish and land snails (3rd grade life sciences). Part 1 of 3.</t>
  </si>
  <si>
    <t>Ms. Nickerson's Gr. 2-3 Combo Class: Comparing Structures Lesson: Part 2: Vocabulary Instruction and Venn Diagram Activity</t>
  </si>
  <si>
    <t>Science lesson on comparing the structures and functions of crayfish and land snails (3rd grade life sciences). Part 2 of 3.</t>
  </si>
  <si>
    <t>Ms. Nickerson's Gr. 2-3 Combo Class: Comparing Structures Lesson: Part 3: Writing Activity and Lesson Closure</t>
  </si>
  <si>
    <t>Science lesson on comparing the structures and functions of crayfish and land snails (3rd grade life sciences). Part 3 of 3.</t>
  </si>
  <si>
    <t>Ms. Reyes's Gr. 2 Class: Balance Lesson: Part 1: Lesson Launch</t>
  </si>
  <si>
    <t>Science lesson on balance, adapted from the FOSS Curriculum's Balance and Motion Unit (physical science). Part 1 of 2.</t>
  </si>
  <si>
    <t>Ms. Reyes's Gr. 2 Class: Balance Lesson: Part 2: Investigating and Reporting</t>
  </si>
  <si>
    <t>Science lesson on balance, adapted from the FOSS Curriculum's Balance and Motion Unit (physical science). Part 2 of 2.</t>
  </si>
  <si>
    <t>Ms. Reyes's Gr. 2 Class: Lesson On Rolling Systems: Part 1: Prepare To Investigate</t>
  </si>
  <si>
    <t>Science lesson on rolling systems, adapted from the FOSS Curriculum's Balance and Motion Unit (physical science). Part 1 of 2.</t>
  </si>
  <si>
    <t>Ms. Reyes's Gr. 2 Class: Lesson On Rolling Systems: Part 2: Investigate, Talk, Write</t>
  </si>
  <si>
    <t>Science lesson on rolling systems, adapted from the FOSS Curriculum's Balance and Motion Unit (physical science). Part 2 of 2.</t>
  </si>
  <si>
    <t>Ms. Lam's Gr. 2 Class: Addition With Regrouping Lesson: Part 1: Warm-up Problem and Review</t>
  </si>
  <si>
    <t>Math lesson on adding whole numbers with regrouping. Part 1 of 3.</t>
  </si>
  <si>
    <t>Ms. Lam's Gr. 2 Class: Addition With Regrouping Lesson: Part 2: Whole-class Instruction</t>
  </si>
  <si>
    <t>Math lesson on adding whole numbers with regrouping. Part 2 of 3.</t>
  </si>
  <si>
    <t>Ms. Lam's Gr. 2 Class: Addition With Regrouping Lesson: Part 3: Practice</t>
  </si>
  <si>
    <t>Math lesson on adding whole numbers with regrouping. Part 3 of 3.</t>
  </si>
  <si>
    <t>Ms. Lyon's Gr. 5 Class: Introduction to Separating Mixtures Lesson: Part 1: Lesson Launch</t>
  </si>
  <si>
    <t>Introduction to Science lesson on separating mixtures, adapted from the FOSS Curriculum Mixtures and Solutions Unit. Part 1 of 2.</t>
  </si>
  <si>
    <t>Ms. Lyon's Gr. 5 Class: Introduction to Separating Mixtures Lesson: Part 2: Lab Activity</t>
  </si>
  <si>
    <t>Introduction to Science lesson on separating mixtures, adapted from the FOSS Curriculum Mixtures and Solutions Unit. Part 2 of 2.</t>
  </si>
  <si>
    <t>Ms. Lyon's Gr. 5 Class: Separating Mixtures Challenge Lesson: Part 1: Lesson Launch</t>
  </si>
  <si>
    <t>Science lesson on separating mixtures (physical science). Students design a method of separating a mixture containing water, gravel, diatomaceous earth, and sodium chloride. Part 1 of 4.</t>
  </si>
  <si>
    <t>Ms. Lyon's Gr. 5 Class: Separating Mixtures Challenge Lesson: Part 2: Lab Activity</t>
  </si>
  <si>
    <t>Science lesson on separating mixtures (physical science). Students design a method of separating a mixture containing water, gravel, diatomaceous earth, and sodium chloride. Part 2 of 4.</t>
  </si>
  <si>
    <t>Ms. Lyon's Gr. 5 Class: Separating Mixtures Challenge Lesson: Part 3: Writing Activity</t>
  </si>
  <si>
    <t>Science lesson on separating mixtures (physical science). Students design a method of separating a mixture containing water, gravel, diatomaceous earth, and sodium chloride. Part 3 of 4.</t>
  </si>
  <si>
    <t>Ms. Lyon's Gr. 5 Class: Separating Mixtures Challenge Lesson: Part 4: Closure</t>
  </si>
  <si>
    <t>Science lesson on separating mixtures (physical science). Students design a method of separating a mixture containing water, gravel, diatomaceous earth, and sodium chloride. Part 4 of 4.</t>
  </si>
  <si>
    <t>Ms. Cosio's Gr. 2 Class: Division Lesson: Warmup: Calendar and Board Math</t>
  </si>
  <si>
    <t>This is the warm-up portion of class that precedes the math lesson on division.</t>
  </si>
  <si>
    <t>Ms. Cosio's Gr. 2 Class: Division Lesson: Part 1</t>
  </si>
  <si>
    <t>Math lesson on division. Part 1 of 2.</t>
  </si>
  <si>
    <t>Ms. Cosio's Gr. 2 Class: Division Lesson: Part 2</t>
  </si>
  <si>
    <t>Math lesson on division. Part 2 of 2.</t>
  </si>
  <si>
    <t>Ms. Cosio's Gr. 2 Class: Addition Lesson: Anchoring on Ten: Part 1: Lesson Launch</t>
  </si>
  <si>
    <t>Math lesson on addition - anchoring on ten. Part 1 of 5</t>
  </si>
  <si>
    <t>Ms. Cosio's Gr. 2 Class: Addition Lesson: Anchoring on Ten: Part 2: Group 1</t>
  </si>
  <si>
    <t>Math lesson on addition - anchoring on ten. Part 2 of 5.</t>
  </si>
  <si>
    <t>Ms. Cosio's Gr. 2 Class: Addition Lesson: Anchoring on Ten: Part 3: Group 2</t>
  </si>
  <si>
    <t>Math lesson on addition - anchoring on ten. Part 3 of 5.</t>
  </si>
  <si>
    <t>Ms. Cosio's Gr. 2 Class: Addition Lesson: Anchoring on Ten: Part 4 : Group 3</t>
  </si>
  <si>
    <t>Math lesson on addition - anchoring on ten. Part 4 of 5.</t>
  </si>
  <si>
    <t>Ms. Cosio's Gr. 2 Class: Addition Lesson: Anchoring on Ten: Part 5: Lesson Closure</t>
  </si>
  <si>
    <t>Math lesson on addition - anchoring on ten. Part 5 of 5.</t>
  </si>
  <si>
    <t>Ms. Cosio's Gr. 2 Class: Addition Lesson: Anchoring on Ten [Clip]</t>
  </si>
  <si>
    <t>Clip of a discussion of how to decompose a number into small numbers</t>
  </si>
  <si>
    <t>Ms. Bali's Gr. 5 Class: Percent Lesson: Part 1</t>
  </si>
  <si>
    <t>This is Part 1 of 2 from the basic lesson in Percentages.</t>
  </si>
  <si>
    <t>Ms. Bali's Gr. 5 Class: Percent Lesson: Part 2</t>
  </si>
  <si>
    <t>This is Part 2 of 2 from the basic lesson in Percentages.</t>
  </si>
  <si>
    <t>Ms. Bali's Gr. 5 Class: Area Lesson: Part 1</t>
  </si>
  <si>
    <t>Math lesson on the area of rectangles. Part 1 of 4.</t>
  </si>
  <si>
    <t>Ms. Bali's Gr. 5 Class: Area Lesson: Part 2</t>
  </si>
  <si>
    <t>Math lesson on the area of rectangles. Part 2 of 4.</t>
  </si>
  <si>
    <t>Ms. Bali's Gr. 5 Class: Area Lesson: Part 3</t>
  </si>
  <si>
    <t>Math lesson on the area of rectangles. Part 3 of 4.</t>
  </si>
  <si>
    <t>Ms. Bali's Gr. 5 Class: Area Lesson: Part 4</t>
  </si>
  <si>
    <t>Math lesson on the area of rectangles. Part 4 of 4.</t>
  </si>
  <si>
    <t>Ms. Bali's Gr. 5 Class: Area Lesson: Rectangles, Parallelograms, and Triangles: Part 1: Lesson Launch</t>
  </si>
  <si>
    <t>Math lesson on the area of rectangles, parallelograms and triangles. Part 1 of 4.</t>
  </si>
  <si>
    <t>Ms. Bali's Gr. 5 Class: Area Lesson: Rectangles, Parallelograms, and Triangles: Part 2: Rectangles</t>
  </si>
  <si>
    <t>Math lesson on the area of rectangles, parallelograms and triangles. Part 2 of 4.</t>
  </si>
  <si>
    <t>Ms. Bali's Gr. 5 Class: Area Lesson: Rectangles, Parallelograms, and Triangles: Part 3: Parallelograms</t>
  </si>
  <si>
    <t>Math lesson on the area of rectangles, parallelograms and triangles. Part 3 of 4.</t>
  </si>
  <si>
    <t>Ms. Bali's Gr. 5 Class: Area Lesson: Rectangles, Parallelograms, and Triangles: Part 4: Triangles</t>
  </si>
  <si>
    <t>Math lesson on the area of rectangles, parallelograms and triangles. Part 4 of 4.</t>
  </si>
  <si>
    <t>Mr. Rubio's Gr. 5 Class: Math Lesson On Mixed Number Operations: Part 1: Warm-up Problems and Review</t>
  </si>
  <si>
    <t>Math lesson on subtracting mixed numbers with regrouping. Part 1 of 2.</t>
  </si>
  <si>
    <t>Mr. Rubio's Gr. 5 Class: Math Lesson On Mixed Number Operations: Part 2: Subtracting Mixed Numbers With Regrouping</t>
  </si>
  <si>
    <t>Math lesson on subtracting mixed numbers with regrouping. Part 2 of 2.</t>
  </si>
  <si>
    <t>Mr. Rubio's Gr. 5 Class: Polygon Lesson: Part 1: Polygon Hunt</t>
  </si>
  <si>
    <t>Math lesson on classifying polygons. Part 1 of 4.</t>
  </si>
  <si>
    <t>Mr. Rubio's Gr. 5 Class: Polygon Lesson: Part 2: Polygon Sort</t>
  </si>
  <si>
    <t>Math lesson on classifying polygons. Part 2 of 4.</t>
  </si>
  <si>
    <t>Mr. Rubio's Gr. 5 Class: Polygon Lesson: Part 3: Polygon Tree Map</t>
  </si>
  <si>
    <t>Math lesson on classifying polygons. Part 3 of 4.</t>
  </si>
  <si>
    <t>Mr. Rubio's Gr. 5 Class: Polygon Lesson: Part 4: Guess My Shape</t>
  </si>
  <si>
    <t>Math lesson on classifying polygons. Part 4 of 4.</t>
  </si>
  <si>
    <t>Mr. Rubio's Gr. 5 Class: Quadrilateral Lesson: Part 1: Road Signs</t>
  </si>
  <si>
    <t>Math lesson on the properties of quadrilaterals. Part 1 of 3.</t>
  </si>
  <si>
    <t>Mr. Rubio's Gr. 5 Class: Quadrilateral Lesson: Part 2: Polygon Posters</t>
  </si>
  <si>
    <t>Math lesson on the properties of quadrilaterals. Part 2 of 3.</t>
  </si>
  <si>
    <t>Mr. Rubio's Gr. 5 Class: Quadrilateral Lesson: Part 3: Find the Missing Angle</t>
  </si>
  <si>
    <t>Math lesson on the properties of quarilaterals. Part 3 of 3.</t>
  </si>
  <si>
    <t>Ms. Becker's Gr. 1 Class: Social Studies Lesson: Then and Now: Transportation</t>
  </si>
  <si>
    <t>Social studies lesson about methods of transportation used 100 years ago and today.</t>
  </si>
  <si>
    <t>Ms. Becker's Gr. 1 Class: Social Studies Lesson: Then and Now: Schools</t>
  </si>
  <si>
    <t>Social studies lesson about comparing schools 100 year ago and today.</t>
  </si>
  <si>
    <t>Ms. Godfrey's Gr. 5 Class: Social Studies Lesson: Introduction To the Native Americans Unit: Part 1</t>
  </si>
  <si>
    <t>Lesson that begins a unit on the study of Native Americans in five regions in North America. Part 1 of 3.</t>
  </si>
  <si>
    <t>Ms. Godfrey's Gr. 5 Class: Social Studies Lesson: Introduction To the Native Americans Unit: Part 2</t>
  </si>
  <si>
    <t>Lesson from a unit on the study of Native Americans in five regions in North America. Part 2 of 3.</t>
  </si>
  <si>
    <t>Ms. Godfrey's Gr. 5 Class: Social Studies Lesson: Introduction To the Native Americans Unit: Part 3</t>
  </si>
  <si>
    <t>Lesson from a unit on the study of Native Americans in five regions in North America. Part 3 of 3.</t>
  </si>
  <si>
    <t>Ms. Godfrey's Gr. 5 Class: Social Studies Lesson: Washington Redskins Constroversy: Part 1</t>
  </si>
  <si>
    <t>Students explore the controversy around the name of the Washington Redskins, a team in the National Football League. Part 1 of 2.</t>
  </si>
  <si>
    <t>Ms. Godfrey's Gr. 5 Class: Social Studies Lesson: Washington Redskins Constroversy: Part 2</t>
  </si>
  <si>
    <t>Students explore the controversy around the name of the Washington Redskins, a team in the National Football League. Part 2 of 2.</t>
  </si>
  <si>
    <t>Mr. Rubio's Gr. 5 Class: Pilgrims &amp; Puritans Lesson: Part 1</t>
  </si>
  <si>
    <t>History lesson about the reasons why the Pilgrims and Puritans left Europe to create settlements in New England. Part 1 of 3.</t>
  </si>
  <si>
    <t>Mr. Rubio's Gr. 5 Class: Pilgrims &amp; Puritans Lesson: Part 2</t>
  </si>
  <si>
    <t>History lesson about the reasons why the Pilgrims and Puritans left Europe to create settlements in New England. Part 2 of 3.</t>
  </si>
  <si>
    <t>Mr. Rubio's Gr. 5 Class: Pilgrims &amp; Puritans Lesson: Part 3</t>
  </si>
  <si>
    <t>History lesson about the reasons why the Pilgrims and Puritans left Europe to create settlements in New England. Part 3 of 3.</t>
  </si>
  <si>
    <t>Ms. Stoddard's Gr. 2 Class: Math Talk</t>
  </si>
  <si>
    <t>This math lesson begins with an exploration of the fraction 1/2 in a math talk.</t>
  </si>
  <si>
    <t>The video is listed as unavailable.</t>
  </si>
  <si>
    <t>7/21 DW - This video was removed due to YT autotiming -- reupload from external drive and update links</t>
  </si>
  <si>
    <t>Furman</t>
  </si>
  <si>
    <t>Burford</t>
  </si>
  <si>
    <t>ENGR</t>
  </si>
  <si>
    <t>EE106</t>
  </si>
  <si>
    <t>ME106 F11</t>
  </si>
  <si>
    <t>This video presents examples of ME/EE 106 Term Projects.</t>
  </si>
  <si>
    <t>Cordero</t>
  </si>
  <si>
    <t>Clare</t>
  </si>
  <si>
    <t>ENGR 100W</t>
  </si>
  <si>
    <t>Renegade House:  Forays into Deep Energy Efficiency in the Residential Sector</t>
  </si>
  <si>
    <t>Hear about Palo Alto's Beyond Platinum LEED, zero net energy, passive house. You'll also hear about electric vehicles and their positive contibution in reducing carbon emissions.</t>
  </si>
  <si>
    <t>Integrated Natural Resource Management at a Large Hydroelectric Project in Northern California</t>
  </si>
  <si>
    <t>This presentation will describe a multidisciplinary natural resource management process for the Pit 3, 4, and 5 Hydroelectric Project on the Pit River in Shasta County, CA. Here, fisheries, water quality, endangered bald eagles, and other wildlife are considered in concert, and in a collaborative process, to create effective environmental management within the drainage.</t>
  </si>
  <si>
    <t>Part I: http://youtu.be/lsVYXjwlcPM
Part II: http://youtu.be/pG2qvgWRjPY</t>
  </si>
  <si>
    <t>The Challenge of Climate Change</t>
  </si>
  <si>
    <t>Dr. Cordero will speak about the science of energy and climate change, and how engineers will need to play a  key role in moving society towards a sustainable future.</t>
  </si>
  <si>
    <t>Part I: http://youtu.be/S0mGR4j21mQ
Part II: http://youtu.be/Hh4L_t0vw24</t>
  </si>
  <si>
    <t>Bay Area Urban Creeks and Watersheds</t>
  </si>
  <si>
    <t xml:space="preserve">
Friends of Five Creeks, founded in 1996, is a volunteer group working to protect and restore nature in cities. Ms. Schwartz will discuss the history of efforts to protect and restore Bay Area urban creeks, raising questions about regulations, costs, priorities, and unintended consequences.</t>
  </si>
  <si>
    <t>Part I: https://youtu.be/nHeY-hWuOJ4
Part II: https://youtu.be/pSdQ5GD_7Uo</t>
  </si>
  <si>
    <t>Exploring Tensions between Solar Innovation and Environmental Justice</t>
  </si>
  <si>
    <t xml:space="preserve">Photovoltaic (PV) manufacturing processes involve hazardous chemicals similar to those found in the electronics industry, where impacts such as groundwater contamination, worker exposures to chemicals, and other air and water emissions overlap with environmental inequality. The presentation will show how life cycle assessment was used to shape the debate about cadmium pollution from thin-film PV. </t>
  </si>
  <si>
    <t>The Story of Stormdrains: Trash Reduction in San Jose</t>
  </si>
  <si>
    <t>Andrea Case works for the City of San José to protect our local creeks and waterways through the city’s stormwater trash reduction program. She will discuss the regulatory framework for the program and associated control measures as well as regional collaborative efforts. Jake Custodio, a civil engineer with the City of San José, will discuss the city’s large trash capture project, a multimillion dollar infrastructure project that will enhance the City’s trash capture capability.</t>
  </si>
  <si>
    <t>The Zero Net Energy Center: What We Must Do Today To Build A Better Tomorrow</t>
  </si>
  <si>
    <t>State energy regulations call for all new commercial buildings to be Zero Net Energy by 2030. Critics say it’s not realistic or that it can’t be done. The Zero Net Energy Center in San Leandro is the rebirth of a 1982 building - a revolutionary undertaking which achieved ZNE status, countered the naysayers, and set the course for a promising energy solutions future 17 years ahead of the state’s goal. Mr. Kotlier will explain the challenges, the opportunities, and the solutions presented by this landmark project.</t>
  </si>
  <si>
    <t xml:space="preserve">Part I: https://youtu.be/gLf56lyv8oE
Part II: https://youtu.be/kZY5qcdjuok </t>
  </si>
  <si>
    <t>Part I - Henry: When Things Go Boom: Chemical Accident Prevention, Incident Investigations and Enforcement; Part II - Caraway: Superfund Process and Environmental Justice Communities: A case study of the Pemaco, Purity Oil and East Palo Alto Superfund Sites</t>
  </si>
  <si>
    <t>Karen Henry, a senior environmental scientist, will discuss ways the EPA provides information about response efforts, regulations, tools, and research that help the regulated community, government entities, and concerned citizens prevent, prepare for, and respond to emergencies.  Rose Marie Caraway has worked as a Remedial Project Manager for over 25 years in the San Francisco Superfund Division. Her experience includes in-situ and ex-situ soil stabilization and bio treatment, landfill caps, temporary and permanent relocations, groundwater pump and treat systems, and innovative technologies such as phytoremediation and electrical resistive heating.</t>
  </si>
  <si>
    <t>Part I - Henry: https://youtu.be/a_KieOhxmqg
Part II - Caraway: https://youtu.be/L7qKVFmtM7k</t>
  </si>
  <si>
    <t>The Social and Economic Impacts of Climate Change</t>
  </si>
  <si>
    <t>Dr. Burke will summarize a new body of evidence describing how a range of social and economic outcomes is shaped by changes in climate.  He will provide new empirical evidence that warmer temperatures make societies both poorer and less peaceful, and discuss what implications this holds for both research and policy.</t>
  </si>
  <si>
    <t>Benjamin: Solid Waste Management and Tribal Water Issues; Odusoga: Sustainable Water Projects.</t>
  </si>
  <si>
    <t xml:space="preserve">Erskine Benjamin II works at the EPA as an environmental engineer. For five years, he has provided technical assistance on water infrastructure systems and programmatic assistance on the development of environmental protection programs to Native American communities in California and Arizona. Bola Odusoga will discuss how he manages the money for the state of Nevada to build water projects in a sustainable way. </t>
  </si>
  <si>
    <t>Harrison</t>
  </si>
  <si>
    <t>Kelly</t>
  </si>
  <si>
    <t>TECH198</t>
  </si>
  <si>
    <t>TECH 198 Nightmare</t>
  </si>
  <si>
    <t>A harsh, brief look at reality for late 19th century steel workers in America.</t>
  </si>
  <si>
    <t>https://www.youtube.com/watch?v=rYlljvIOcNQ</t>
  </si>
  <si>
    <t>Mackie</t>
  </si>
  <si>
    <t>Joshua</t>
  </si>
  <si>
    <t>Green Talk #1 091416: Integrating Renewable Resources</t>
  </si>
  <si>
    <t>"The price of wind and solar energy keeps falling, and now there are situations in which the implementation of these renewable resources is competitive with existing fossil fuel fired power plants. Integrating increasing amounts of intermittent renewable energy on the grid does present many challenges. But there are viable solutions for these challenges, and they present opportunities for entrepreneurs to help move the world off of dirty and limited fossil fuels to a clean and into a sustainable energy future." - SJSU College of Engineering</t>
  </si>
  <si>
    <t>Green Talk #2 092116: The Paris Agreement and Global Thermostat</t>
  </si>
  <si>
    <t>Dr. Graciela Chilchilnisky talks about carbon farming, carbon negative technology, carbon market, Global Thermostat, Intergovernmental Panel of Climate Change, and the Paris Agreement.</t>
  </si>
  <si>
    <t>https://www.youtube.com/watch?v=eyKEtGVasR4</t>
  </si>
  <si>
    <t>Green Talk #3 Energy and Climate Change: What’s an Engineer to Do?</t>
  </si>
  <si>
    <t>"Professor Cordero was named by Google as a Google Science Communication Fellow because of his public-education and outreach experience with climate change. He has given over 100 public talks on a book he co-authored, “Cool Cuisine: Taking the Bite out of Global Warming,” which focuses on food choices and the connection they have with the environment. His smorgasbord of environmental activities includes segments of “24 Hours of Reality: The Dirty Weather Report,” an international climate change symposium of international experts. Cordero has also created a climate-action superhero, the Green Ninja, whom we will meet during his GreenTalk. One of the Green Ninja videos received the People’s Choice Award at an international film festival." - SJSU Department of Engineering</t>
  </si>
  <si>
    <t>https://www.youtube.com/watch?v=NRKJZkSlKEk</t>
  </si>
  <si>
    <t xml:space="preserve">Green Talk #4 Biofiltration for beneficial use of urban stormwater runoff and greywater  </t>
  </si>
  <si>
    <t>"Given the current trend of urban migration, by 2050, two out of three people will be living in urban or sub-urban areas. As the world continues to urbanize, global water demand will concentrate in cities, putting tremendous stress on supply and infrastructure. Extreme weather events in the form of prolonged drought or severe storms will further exacerbate challenges of maintaining water supply. Utilizing rainwater as an alternative water source – by direct harvesting from rooftop using rain barrels and cisterns, or by allowing stormwater runoff to infiltrate into groundwater aquifers – has the potential to increase sustainability. Capturing greywater (i.e., water from the shower, bathroom sink, and laundry) and reuse for non-potable purposes (toilet flushing, washing and cooling, irrigation) is a feasible way of augmenting urban water. However, water from these sources needs to be treated to remove chemical and biological contaminants. In this talk, we will discuss how we can utilize engineered natural systems (i.e., vegetated or non-vegetated biofiltration units) to treat and reuse urban stormwater runoff and greywater. Specific emphasis will be put on filter media that are sourced from waste biomass and their environmental impact, i.e., on water treatment, carbon sequestration, and renewable energy." - SJSU College of Engineering</t>
  </si>
  <si>
    <t>Green Talk #5 3D Printing of Sustainable Materials</t>
  </si>
  <si>
    <t>Emerging Objects, a research consortium founded by Ronald Rael and Virginia San Fratello is a cutting edge, creatively-driven MAKE-tank designing and 3D-printing environments for the 21st century with innovative materials at unprecedented sizes. 3D printing, which is the automatic construction of physical objects using powder based additive manufacturing technology, typically employs materials intended for the immediate analysis of form, scale, and tactility. Until very recently, the materials used in this process have no long-term value, nor does the process traditionally have the ability to create actual and sustainable working products. Emerging Objects has radically changed this state of affairs through the development of powdered materials such as cement, wood, salt, coffee, tea, and rubber for 3D printing. The presentation of selected works, (from Bloom, a tempietto 3D-printed out of cement, to the Saltygloo, an igloo 3D-printed in salt from the San Francisco Bay), focuses on Emerging Objects ability to use 3D printers and computers to manipulate particles of light and bits of data to transform dust from the material world into customized objects and products that serve as new building blocks for the future.</t>
  </si>
  <si>
    <t>https://www.youtube.com/watch?v=Wg6_riF9pns</t>
  </si>
  <si>
    <t>Green Talk #6 The importance of Green Chemistry in Ocean Cleanup</t>
  </si>
  <si>
    <t xml:space="preserve">Plastic waste has become an enormous environmental problem, rivaling only climate change and deforestation as one of the biggest negative externalities the world has ever seen. At the current rate of plastic waste leaking into the oceans, for example, the World Economic Forum (2016) estimates that by 2050 our oceans will actually contain more plastic than fish (by weight). Collectively we have deposited enough plastic and other waste in the earth that geologists are now defining a distinct geologic epoch they call the Anthropocene. But plastics also offer many benefits that few of us can imagine doing without. How did we get here and what can we do about it? Come hear about some of the initiatives underway that use the principles of green chemistry and the circular economy to help solve this intractable problem. </t>
  </si>
  <si>
    <t>Green Talk #7 Protecting Rainforests with Real-time Data</t>
  </si>
  <si>
    <t>Topher White discusses the issue of illegal logging and the effects it has on climate change, as well as solutions that his company, Rainforest Connection, is using to help tribes and governments protect their rain forests. He also shares how storing audio data gathered in rainforests could help researchers easily access data in the future.</t>
  </si>
  <si>
    <t>GreenTalk #8 California Water: Past. Present and Future</t>
  </si>
  <si>
    <t>Water has turned our dry state into a Garden of Eden – something it was never meant to be and may not remain, as we enter a hotter, drier and more crowded future.</t>
  </si>
  <si>
    <t>Green Talk #9 Portable Energy Solutions: Image-Based Characterization of Li-Ion Batteries in 2D, 3D, and 4D</t>
  </si>
  <si>
    <t>"The past decade has witnessed a substantial increase in the need for portable energy storage solutions. From mobile electronics to hybrid- and fully-electric vehicles, consumer needs are rapidly expanding. To better understand the operation of an LIB device, modern researchers are supplementing traditional electrochemical analyses with microscopy to gain insight into the lifetime characteristics of batteries."</t>
  </si>
  <si>
    <t>Green Talk #10 The Role of Engineers in Developing Sustainable Cities</t>
  </si>
  <si>
    <t>This presentation reflects on how sustainability enhancing design is put into action in large cities by engineers and planners.</t>
  </si>
  <si>
    <t>Wesley</t>
  </si>
  <si>
    <t>Leonard</t>
  </si>
  <si>
    <t>ENGR 220</t>
  </si>
  <si>
    <t>ENGR 220 Course Description Fall 2014</t>
  </si>
  <si>
    <t>This video provides an introduction to computer programming for ENGR 220.</t>
  </si>
  <si>
    <t>Python History and Background Info</t>
  </si>
  <si>
    <t>This video discusses Python programming language and its history.</t>
  </si>
  <si>
    <t>https://www.youtube.com/watch?v=dIjisW3vnkI</t>
  </si>
  <si>
    <t>Enthought Canopy Python 2.7 Installation</t>
  </si>
  <si>
    <t>This video explains how to install Enthought Canopy Python 2.7.</t>
  </si>
  <si>
    <t>https://www.youtube.com/watch?v=2wGne-k4X7I</t>
  </si>
  <si>
    <t>Navigating the Enthought Canopy IDE</t>
  </si>
  <si>
    <t>This video explains how to navigate and use Enthought Canopy.</t>
  </si>
  <si>
    <t>https://www.youtube.com/watch?v=GAatx9NFXh8</t>
  </si>
  <si>
    <t>Python Language Basics and Data Types</t>
  </si>
  <si>
    <t>This video introduces important Python operations and data types.</t>
  </si>
  <si>
    <t>https://www.youtube.com/watch?v=g0JQfVtso50</t>
  </si>
  <si>
    <t>Python Dictionaries, Flow Control, and Functions Definitions</t>
  </si>
  <si>
    <t>This video discusses Python basic language constructs and data types, including dictionaries, flow control, and function definition.</t>
  </si>
  <si>
    <t>https://www.youtube.com/watch?v=hNqOs4YeLNw</t>
  </si>
  <si>
    <t>Python Modules, Input &amp; Output (I/O), and Debugging</t>
  </si>
  <si>
    <t>This video provides an introduction to Python modules and indentation, input and output operations, and debugging.</t>
  </si>
  <si>
    <t>https://www.youtube.com/watch?v=Jk0AU9KpwR8</t>
  </si>
  <si>
    <t>Developing Computational Solutions Using Python</t>
  </si>
  <si>
    <t>This video introduces computational solutions.</t>
  </si>
  <si>
    <t>https://www.youtube.com/watch?v=XaRWXGfGcFY</t>
  </si>
  <si>
    <t>Designing Computational Solutions using Abstract Data Types (ADT)</t>
  </si>
  <si>
    <t>This video introduces abstract data types, object oriented design, and object oriented programming.</t>
  </si>
  <si>
    <t>https://www.youtube.com/watch?v=EdhuhKZg8tQ</t>
  </si>
  <si>
    <t>Software Testing</t>
  </si>
  <si>
    <t>This video explains the topic of software testing.</t>
  </si>
  <si>
    <t>https://www.youtube.com/watch?t=485&amp;v=oA18rfB2Vc4</t>
  </si>
  <si>
    <t>Python Review</t>
  </si>
  <si>
    <t>This video is a short review of Python language constructs.</t>
  </si>
  <si>
    <t>https://www.youtube.com/watch?v=xt7zYqefN7U</t>
  </si>
  <si>
    <t>Sanders</t>
  </si>
  <si>
    <t>Keith</t>
  </si>
  <si>
    <t>OTH</t>
  </si>
  <si>
    <t>Academic Technology (AT)</t>
  </si>
  <si>
    <t>Budget Forum</t>
  </si>
  <si>
    <t>A meeting for SJSU's 2015/16 AY planned budget.</t>
  </si>
  <si>
    <t>This video is listed as unavailable.</t>
  </si>
  <si>
    <t>7/20 DW - Video is set to Private, must be logged into SammySpartan to view</t>
  </si>
  <si>
    <t>Center for Faculty Development (CFD)</t>
  </si>
  <si>
    <t>Financial Literacy Module 2</t>
  </si>
  <si>
    <t>Guide to interpreting paystubs, the different benefits to SJSU employees, and the taxes that must be paid.</t>
  </si>
  <si>
    <t>Financial Literacy Module 3</t>
  </si>
  <si>
    <t>Facts about CalPERS, a sample of an annual CalPERS statement, how to compute the retirement formula, different options for retirement, and the difference between PRTB and FERP</t>
  </si>
  <si>
    <t>Financial Literacy Module 4</t>
  </si>
  <si>
    <t>Overview of the Supplemental Savings Programs including CSU 403 (b) TSA program, 401 (k) and 457 plans, and Traditional vs Roth programs.</t>
  </si>
  <si>
    <t>Cooperative Online Intercultural Learning</t>
  </si>
  <si>
    <t>Mark Adams speaks about the advantages of COIL and two other speakers give their input of how COIL works in other countries.</t>
  </si>
  <si>
    <t>Using Technology to Enhance Teaching</t>
  </si>
  <si>
    <t>The speaker talks about the use of technology to help teach in the MLK Library.</t>
  </si>
  <si>
    <t>Affordable Learning Solutions at SJSU</t>
  </si>
  <si>
    <t>The speaker talks about a program to replace expensive textbooks with free or low-cost online reading content.</t>
  </si>
  <si>
    <t>Orientation - Learning Communities</t>
  </si>
  <si>
    <t>Amy Strage introduces the 2014 Faculty Orientation and talks about learning communities.</t>
  </si>
  <si>
    <t>Canvas Learning Management System</t>
  </si>
  <si>
    <t>A Canvas representative talks about the value of this LMS and talks about the latest updates.</t>
  </si>
  <si>
    <t>Latest Features of Adobe Applications</t>
  </si>
  <si>
    <t>An Adobe representative talks about the latest features in the Adobe Creative Suite.</t>
  </si>
  <si>
    <t>Camtasia Introduction &amp; Demo</t>
  </si>
  <si>
    <t>Jennifer Redd talks about the usefulness of Camtasia. Chuck Borden gives a demo of the software.</t>
  </si>
  <si>
    <t>eCampus 08/22/14</t>
  </si>
  <si>
    <t>Jennifer Redd and Ruchi Mehta talk about the value of Canvas and answer questions.</t>
  </si>
  <si>
    <t>Elizabeth 08/22/14</t>
  </si>
  <si>
    <t>Elizabeth Tu talks about creating accessible documents and videos.</t>
  </si>
  <si>
    <t>Mei 08/22/14</t>
  </si>
  <si>
    <t>Mei teaches instructors how to make the first day of class really first class.</t>
  </si>
  <si>
    <t>Financial Literacy Intro Module</t>
  </si>
  <si>
    <t>Introduction to a series of Financial Literacy modules created for faculty, funded by a "Transition to Retirement" award to SJSU from the American Council on Education.</t>
  </si>
  <si>
    <t>Reeds</t>
  </si>
  <si>
    <t>Jenna</t>
  </si>
  <si>
    <t>IT Services (ITS)</t>
  </si>
  <si>
    <t>IT Open Forum June 2014</t>
  </si>
  <si>
    <t>Our IT Open Forum is a series of communication sessions that include topics that inform the campus about San José State IT activities and give users an opportunity to provide input on them. These events are open to the campus. All students, faculty and staff are invited to attend. You can also join us online via WebEx!</t>
  </si>
  <si>
    <t>Heaton</t>
  </si>
  <si>
    <t>Melissa</t>
  </si>
  <si>
    <t>N/A</t>
  </si>
  <si>
    <t>WEBEX Training: Faculty and Student Interactions: A Collaborative Presentation with OFA, SCED, CAPS and the Ombudsperson</t>
  </si>
  <si>
    <t>This is a WEBEX Training: Faculty and Student Interactions: A Collaborative Presentation with OFA, SCED, CAPS and the Ombudsperson to be posted on the teaching and learning section of the website for the Center for Faculty Development.</t>
  </si>
  <si>
    <t>Makani</t>
  </si>
  <si>
    <t>Bobbi</t>
  </si>
  <si>
    <t>IT Open Forum Harnessing the Power of Big Data and Predictive Analytics for Student Success</t>
  </si>
  <si>
    <t xml:space="preserve">Technology is transforming the landscape of higher education in ways that would have been unimaginable a decade ago. Digital innovation is driving changes in the college classroom, as well as how students are supported in the admission process and enrollment. By applying predictive analytics on big data, universities now have the potential to improve student success and student learning outcomes, and expand access to education opportunities for current and prospective learners. </t>
  </si>
  <si>
    <t>Sullivan</t>
  </si>
  <si>
    <t>Kate</t>
  </si>
  <si>
    <t>Dr. Charles Whitcomb Celebration of Life</t>
  </si>
  <si>
    <t xml:space="preserve">Over 500 attended this celebration for our beloved Dr. Whitcomb who passed on July 15.  This is the video of all the speakers, including former Provost Sigler.  </t>
  </si>
  <si>
    <t>Salinas</t>
  </si>
  <si>
    <t>Mireya</t>
  </si>
  <si>
    <t>Commencement 2016</t>
  </si>
  <si>
    <t>Highlights of the 2016 Commencement ceremony at Spartan Stadium.</t>
  </si>
  <si>
    <t>Commencement 2016 Keynote Speech</t>
  </si>
  <si>
    <t>SJSU awarded the 37th honorary degree to Harry Edwards, an SJSU alumni. These inidividuals have demonstrated excellence in areas that benefit humanity, the state, and the nation and the world. They are role models to be recognized and honored. After receiving the honorary degree, Dr. Harry Edwards delivers his keynote speech at the 2016 SJSU Commencement. He is well known for his contribution to the areas of race, sports, and society. He is a scholar, educator, and an advocate for athletes.</t>
  </si>
  <si>
    <t>Manuel</t>
  </si>
  <si>
    <t>Anita</t>
  </si>
  <si>
    <t>Sammy Goes to Work</t>
  </si>
  <si>
    <t>The SJSU Career Center shows Sammy Spartan how to find a job and access career center resources.</t>
  </si>
  <si>
    <t>Panahi</t>
  </si>
  <si>
    <t>Maggie</t>
  </si>
  <si>
    <t>OnBase: Intro 08/12/16</t>
  </si>
  <si>
    <t>SJSU administrators introduce the OnBase Summit.</t>
  </si>
  <si>
    <t>OnBase: Sacramento State Overview 08/12/16</t>
  </si>
  <si>
    <t xml:space="preserve">Describes OnBase imaging and workflows at Sacramento State. </t>
  </si>
  <si>
    <t>OnBase: Cal Poly Pomona 08/12/16</t>
  </si>
  <si>
    <t xml:space="preserve">Succinct overview of Cal Poly Pomona's OnBase program. </t>
  </si>
  <si>
    <t>OnBase: San José State 08/12/16</t>
  </si>
  <si>
    <t>Description of purchasing and accounts payable architecture in SJSU OnBase system.</t>
  </si>
  <si>
    <t>?? abstract</t>
  </si>
  <si>
    <t>OnBase: Summit Promo</t>
  </si>
  <si>
    <t xml:space="preserve">Promotional video of the OnBase Summit event briefly shows the contributions of all 8 universities. </t>
  </si>
  <si>
    <t>OnBase: San Francisco State 08/12/16</t>
  </si>
  <si>
    <t xml:space="preserve">Discussion of SFSU's OnBase OCR transcript and EDI processing solutions. </t>
  </si>
  <si>
    <t>OnBase: San Diego State 08/12/16</t>
  </si>
  <si>
    <t xml:space="preserve">Exposes the problems with OnBaser legacy documents at San Diego State. </t>
  </si>
  <si>
    <t>OnBase: CSU East Bay 08/12/16</t>
  </si>
  <si>
    <t>Review of major CSU East Bay OnBase milestones and timelines.</t>
  </si>
  <si>
    <t>OnBase: CSU Fresno 08/12/16</t>
  </si>
  <si>
    <t xml:space="preserve">Announced new developments in automation in Fresno State's OnBase system. </t>
  </si>
  <si>
    <t>OnBase: Sonoma State 08/12/16</t>
  </si>
  <si>
    <t xml:space="preserve">Review of the OnBase security protocol at Sonoma State. </t>
  </si>
  <si>
    <t>https://www.youtube.com/watch?v=Kc8eQ012ZAM</t>
  </si>
  <si>
    <t>Portfolium: An ePortfolio tool - A Background and Student Showcase</t>
  </si>
  <si>
    <t>Lynn (Chang) Lewis, SJSU Career Consultant, College of Social Science and College of Humanities &amp; Arts, explains how Portfolium can be used by college students. Matthew Binning, SJSU Computer Science major and Aruna Gangadurai, SJSU Software Engineering major, review the skills they have added to Portfolium. Dr. Jennifer Redd, eCampus Director, summarizes the advantages of using Portfolium in the context of workforce preparedness.</t>
  </si>
  <si>
    <t>Creativity, Innovation &amp; Technology: A Panel of Perspectives - October 5, 2016</t>
  </si>
  <si>
    <t>This panel spoke at San José State University's Innovation and Collaboration Technology Expo on October 5, 2016.</t>
  </si>
  <si>
    <t>Canete</t>
  </si>
  <si>
    <t>Carolyn</t>
  </si>
  <si>
    <t>Invest in the SJSU student experience by giving to the SJSU Fund</t>
  </si>
  <si>
    <t>This video consists of San José State students sharing what gifts to the SJSU Fund mean to them, including enhancement of their student experience.</t>
  </si>
  <si>
    <t>Global Technology Institute: Student Presentations</t>
  </si>
  <si>
    <t>SVLS presents on the Global Technology Initiative and students' experience there.</t>
  </si>
  <si>
    <t>Poffenroth</t>
  </si>
  <si>
    <t>Mary</t>
  </si>
  <si>
    <t>SCI</t>
  </si>
  <si>
    <t>BIO10</t>
  </si>
  <si>
    <t>Chapter 17: The Origin of Animals</t>
  </si>
  <si>
    <t>The Evolution of Animals</t>
  </si>
  <si>
    <t>https://www.youtube.com/watch?v=gek34qQn7VI</t>
  </si>
  <si>
    <t>Chapter 19: Communities and Ecosystems (Part 2)</t>
  </si>
  <si>
    <t>Communities and Ecosystems</t>
  </si>
  <si>
    <t>Chapter 21: Animal Structure &amp; Function</t>
  </si>
  <si>
    <t>Unifying Concepts of Animal Structure and Function</t>
  </si>
  <si>
    <t>Chapter 22: Animal Nutrition</t>
  </si>
  <si>
    <t>Nutrition and Digestion</t>
  </si>
  <si>
    <t>Chapter 23: Animal Circulation &amp; Respiration</t>
  </si>
  <si>
    <t>Circulation and Respiration</t>
  </si>
  <si>
    <t>Chapter 26: Animal Reproduction and Development</t>
  </si>
  <si>
    <t>Reproduction and Development</t>
  </si>
  <si>
    <t>BIO54</t>
  </si>
  <si>
    <t>Mental and Psychosocial Wellness</t>
  </si>
  <si>
    <t>This video lecture discusses psychosocial health by breaking it down into segments, such as emotional, spiritual, and social health. This lecture also touches on the concept of happiness and briefly mentions mental illnesses, such as depression.</t>
  </si>
  <si>
    <t>Obesity &amp; Physical Fitness Video Lecture</t>
  </si>
  <si>
    <t>This video discusses obesity trends, risk factors, BMI, establishing nutritional and exercise goals, the consequences of being overweight/obese, and tips regarding physical activities.</t>
  </si>
  <si>
    <t>Stress Video Lecture</t>
  </si>
  <si>
    <t>This lecture video discusses the physiological effects of stress, how mental and emotional stress can manifest into physical stress, the consequences of high stress, parasympathetic and sympathetic nervous systems and their neurotransmitters, and how to develop positive coping mechanisms.</t>
  </si>
  <si>
    <t>Addiction - Introduction &amp; Illicit Drugs</t>
  </si>
  <si>
    <t>This lecture video defines addiction, provides examples of types of addiction, the signs of addiction, the schedules of drugs, and the issue of legalizing marijuana.</t>
  </si>
  <si>
    <t>Addiction - Alcohol</t>
  </si>
  <si>
    <t>This lecture video discusses binge drinking, the physiological effects of alcohol, behavioral effects of alcohol, alcohol and pregnancy, and identifying a problem drinker.</t>
  </si>
  <si>
    <t>Addiction - Tobacco &amp; Caffeine</t>
  </si>
  <si>
    <t>This lecture discusses smoking tobacco, the risks of smoking tobacco (lung cancer &amp; emphysema), and the effects of caffeine.</t>
  </si>
  <si>
    <t>Healthcare and Alternative Medicine</t>
  </si>
  <si>
    <t>This lecture discusses the healthcare system of the United States, HMO &amp; PPO insurances, Medicaid and Medicare, managed care, complementary and alternative medicines such as traditional Asian medicine, Ayurveda, and herbal supplements.</t>
  </si>
  <si>
    <t>Non-Infectious Diseases</t>
  </si>
  <si>
    <t>This video discusses non-Infectious/chronic Diseases, such as cardiovascular disease and cancers.</t>
  </si>
  <si>
    <t>Emerging Infectious Diseases (Part 1)</t>
  </si>
  <si>
    <t>Infectious Diseases (Part 1)</t>
  </si>
  <si>
    <t>Emerging Infectious Diseases (Part 2)</t>
  </si>
  <si>
    <t>Infectious Diseases (Part 2)</t>
  </si>
  <si>
    <t>Oberdorfer</t>
  </si>
  <si>
    <t>June</t>
  </si>
  <si>
    <t>GEOL 138</t>
  </si>
  <si>
    <t>Hydrogeology - Well Installation</t>
  </si>
  <si>
    <t>Department-made video of installation of wells at Duncan Hall.</t>
  </si>
  <si>
    <t>Garcia</t>
  </si>
  <si>
    <t>Alejandro</t>
  </si>
  <si>
    <t>PHYS 123</t>
  </si>
  <si>
    <t>Action/Reaction Principle, Part 1</t>
  </si>
  <si>
    <t>Talks about Newton's Third Law - The Action-Reaction Principle.</t>
  </si>
  <si>
    <t>Action/Reaction Principle, Part 2</t>
  </si>
  <si>
    <t>Gives examples to explain Newton's Third Law.</t>
  </si>
  <si>
    <t>Additive Color, Part 1</t>
  </si>
  <si>
    <t xml:space="preserve">Talks about Visible Spectrum. </t>
  </si>
  <si>
    <t>Additive Color, Part 2</t>
  </si>
  <si>
    <t>Talks about Color Systems and organization like Newton's Color Wheel.</t>
  </si>
  <si>
    <t>Aerodynamic Lift</t>
  </si>
  <si>
    <t>Aerodynamic lift force as a product of Bernoulli's principle, the directions of lift, and the Magnus effect.</t>
  </si>
  <si>
    <t>Air Resistance</t>
  </si>
  <si>
    <t xml:space="preserve">Describes different tests to explain Air Resistance. </t>
  </si>
  <si>
    <t>Animals and Scale, Part 1</t>
  </si>
  <si>
    <t>Explains scaling by comparing the size of an object with the corresponding area and volume.</t>
  </si>
  <si>
    <t>Animals and Scale, Part 2</t>
  </si>
  <si>
    <t>Gives examples of the relationship between area and colume that effects timing.</t>
  </si>
  <si>
    <t>Base of Support</t>
  </si>
  <si>
    <t>Expalins Centre of Pressure and balance.</t>
  </si>
  <si>
    <t>Bernoulli Principle</t>
  </si>
  <si>
    <t xml:space="preserve">Explains Bernoulli's Principle. </t>
  </si>
  <si>
    <t>Center of Gravity</t>
  </si>
  <si>
    <t>Explains Center of Gravity and its location.</t>
  </si>
  <si>
    <t>Centripetal Force &amp; Centrifugal "Force"</t>
  </si>
  <si>
    <t>Describes the basics of Centripetal Force.</t>
  </si>
  <si>
    <t>Character Interactions</t>
  </si>
  <si>
    <t>Expalins reaction and action forces with examples.</t>
  </si>
  <si>
    <t>Circular Arcs: Swinging Motion</t>
  </si>
  <si>
    <t>Describes swinging motion and its characteristics.</t>
  </si>
  <si>
    <t>Circular Arcs: Tipping Motion</t>
  </si>
  <si>
    <t>Explains Tipping Action and its properties.</t>
  </si>
  <si>
    <t>Combustion and Explosions</t>
  </si>
  <si>
    <t>Explains Combustion and its types.</t>
  </si>
  <si>
    <t>Compressibility and Elasticity</t>
  </si>
  <si>
    <t xml:space="preserve">Explains Compressibility and elasticity with examples. </t>
  </si>
  <si>
    <t>Cycles</t>
  </si>
  <si>
    <t>Describes Cyclic Motion and its properties.</t>
  </si>
  <si>
    <t>Diffuse and Specular Reflection</t>
  </si>
  <si>
    <t>Explains diffuse surfaces and specular reflection.</t>
  </si>
  <si>
    <t>Dynamic Balance</t>
  </si>
  <si>
    <t>Describes acceleration and centrifugal force.</t>
  </si>
  <si>
    <t>Elastic Vibrations</t>
  </si>
  <si>
    <t>Describes elastic vibrations and its properties.</t>
  </si>
  <si>
    <t>Electric Current</t>
  </si>
  <si>
    <t>Explains electric current, conductors and insulators along with Ohm's Law.</t>
  </si>
  <si>
    <t>Electric Charge</t>
  </si>
  <si>
    <t>Explains electric charges, electroscope, Van de Graaff Generator and electric potential.</t>
  </si>
  <si>
    <t>Electromagnetism</t>
  </si>
  <si>
    <t xml:space="preserve">Explains Lorenz force, Lenz's Law, Electromagnetic Induction. </t>
  </si>
  <si>
    <t>Energy and HeatCapacity</t>
  </si>
  <si>
    <t>Heat capacity explained and variance among different materials.</t>
  </si>
  <si>
    <t>Exceptional Jumps</t>
  </si>
  <si>
    <t>Relationship of extreme jumps and jump magnification and push timing for realism.</t>
  </si>
  <si>
    <t>Falling Time</t>
  </si>
  <si>
    <t>Video tutorial on falling time as it applies to animation.</t>
  </si>
  <si>
    <t>Fourth Down at Half Time</t>
  </si>
  <si>
    <t>Video tutorial on the Fourth Down at Half Time rule as it applies to animation</t>
  </si>
  <si>
    <t>Free Fall &amp; Stretch</t>
  </si>
  <si>
    <t>Video tutorial on free fall and stretch as they apply to animation.</t>
  </si>
  <si>
    <t>Heat Flow</t>
  </si>
  <si>
    <t>Video tutorial on heat flow as it applies to special effects and effects animation</t>
  </si>
  <si>
    <t>Hips, Knees, Heels, and Toes</t>
  </si>
  <si>
    <t>Video tutorial describing the role of Hips, Knees, Heels, and Toes in a walk cycle as it pertains to animation.</t>
  </si>
  <si>
    <t>Induction and Lightning</t>
  </si>
  <si>
    <t>Video tutorial on electrostatic induction and lightning as they apply to special effects and effects animation.</t>
  </si>
  <si>
    <t>Inertia &amp; Drag</t>
  </si>
  <si>
    <t>Video tutorial on drag in animation and its relation to inertia.</t>
  </si>
  <si>
    <t>Intro to Falling</t>
  </si>
  <si>
    <t>Video tutorial introducing falling motion as it applies to animation.</t>
  </si>
  <si>
    <t>Intro to Jumps</t>
  </si>
  <si>
    <t>Video tutorial introducing the path of action and timing for the motion in the air for an animated jump.</t>
  </si>
  <si>
    <t>Introduction to Walks</t>
  </si>
  <si>
    <t>Tutorial introduction to walks for animation</t>
  </si>
  <si>
    <t>Intro to Lighting</t>
  </si>
  <si>
    <t>Video tutorial intro to lighting in animation. This is the first in a series of tutorials on the physics (specifically optics) behind lighting.</t>
  </si>
  <si>
    <t>Intro to Waves</t>
  </si>
  <si>
    <t>Video tutorial that is an introduction to waves for effects animation.</t>
  </si>
  <si>
    <t>Joints</t>
  </si>
  <si>
    <t>Video tutorial on Joints in animation.</t>
  </si>
  <si>
    <t>Jump Forces</t>
  </si>
  <si>
    <t>Video tutorial on forces in jumps for animation.</t>
  </si>
  <si>
    <t>Jumps - Overlapping Action</t>
  </si>
  <si>
    <t>Video tutorial on Overlapping Action in a character jump in animation</t>
  </si>
  <si>
    <t>The Law of Acceleration, Part 1</t>
  </si>
  <si>
    <t>Video tutorial on the Law of Acceleration, also known as Newton's Second Law of Motion, as it applies to animation. This is Part 1 of two parts.</t>
  </si>
  <si>
    <t>The Law of Acceleration, Part 2</t>
  </si>
  <si>
    <t>Video tutorial on the Law of Acceleration, also known as Newton's Second Law of Motion (F = ma). This is the second part and it explains the connection between forces, acceleration, timing and spacing. It also describes the distinction between speed and acceleration.</t>
  </si>
  <si>
    <t>The Law of Inertia, Part 1</t>
  </si>
  <si>
    <t>Video tutorial on applying the Law of Inertia (Newton's First Law of Motion) to animation.</t>
  </si>
  <si>
    <t>The Law of Inertia, Part 2</t>
  </si>
  <si>
    <t>Video tutorial on the Law of Inertia, also known as Newton's First Law of Motion, as it applies to animation. This is part two, which discusses how an object at rest remains at rest until acted on by an unbalanced force.</t>
  </si>
  <si>
    <t>https://www.youtube.com/watch?v=RXAj-l-hN94</t>
  </si>
  <si>
    <t>Levers &amp; Limbs</t>
  </si>
  <si>
    <t>Video tutorial on Levers and Limbs as applied to animation</t>
  </si>
  <si>
    <t>Lights and Shadows, Part 1</t>
  </si>
  <si>
    <t>Video tutorial on Lights and Shadows (part 1) for animation. This part focuses on cast shadows for various types of light sources.</t>
  </si>
  <si>
    <t>Lights and Shadows, Part 2</t>
  </si>
  <si>
    <t>Video tutorial on Lights and Shadows as they apply to lighting and visual effects in animation</t>
  </si>
  <si>
    <t>Line of Gravity</t>
  </si>
  <si>
    <t>Tutorial on the Line of Gravity in animation.</t>
  </si>
  <si>
    <t>Magnetism</t>
  </si>
  <si>
    <t>Video tutorial on Magnetism as it applies to special effects and effects animation.</t>
  </si>
  <si>
    <t>Mirrors</t>
  </si>
  <si>
    <t>Video tutorial on Mirrors as they apply to lighting and visual effects in animation</t>
  </si>
  <si>
    <t>Momentum and Force of Impact</t>
  </si>
  <si>
    <t>Video tutorial on Momentum and Force of Impact as applied to animation.</t>
  </si>
  <si>
    <t>The Odd Rule</t>
  </si>
  <si>
    <t>Video tutorial on The Odd Rule as applied to animation.</t>
  </si>
  <si>
    <t>Ohmic Heating &amp; Electrocution</t>
  </si>
  <si>
    <t>Video tutorial on Ohmic Heating and Electrocution as they apply to effects animation.</t>
  </si>
  <si>
    <t>Parabolic Path of Action</t>
  </si>
  <si>
    <t>Video tutorial on parabolic paths of action in animation.</t>
  </si>
  <si>
    <t>Partial Reflection</t>
  </si>
  <si>
    <t>Video tutorial on partially reflecting surfaces, such as water and glass, for lighting and visual effects in animation.</t>
  </si>
  <si>
    <t>Parabolic Path of Action (Unscripted)</t>
  </si>
  <si>
    <t>Video tutorial on Path of Action in animation.</t>
  </si>
  <si>
    <t>https://www.youtube.com/watch?v=ngRqq6t0T_w</t>
  </si>
  <si>
    <t>Pressure, Part 1</t>
  </si>
  <si>
    <t>Video tutorial on the concept of pressure as applied to animation.</t>
  </si>
  <si>
    <t>Pressure, Part 2</t>
  </si>
  <si>
    <t>Video tutorial on pressure as it applies to animation. This tutorial explains how pressure differences result in forces and includes various common examples.</t>
  </si>
  <si>
    <t>Proportion and Scale</t>
  </si>
  <si>
    <t>Video tutorial describing the relation between proportion and scale in animation.</t>
  </si>
  <si>
    <t>Recoil &amp; Propulsion</t>
  </si>
  <si>
    <t>Video tutorial on Recoil and Propulsion as applied to animation.</t>
  </si>
  <si>
    <t>Recovering Balance</t>
  </si>
  <si>
    <t>Tutorial on recovering balance as applied to character animation.</t>
  </si>
  <si>
    <t>Refraction, Part 1</t>
  </si>
  <si>
    <t>Video tutorial on Refraction (part 1) as it applies to animation.</t>
  </si>
  <si>
    <t>Refraction, Part 2</t>
  </si>
  <si>
    <t>Video tutorial on Refraction (part 2) as it applies to animation and visual effects.</t>
  </si>
  <si>
    <t>Resonance &amp; Doppler Effect</t>
  </si>
  <si>
    <t>Video tutorial on resonance and the Doppler effect as they apply to effects animation.</t>
  </si>
  <si>
    <t>Rotational Inertia</t>
  </si>
  <si>
    <t>Video tutorial on Rotational Inertia as it applies to animation.</t>
  </si>
  <si>
    <t>Rotation &amp; Rolling</t>
  </si>
  <si>
    <t>Video tutorial on Rotation and Rolling as applied to animation.</t>
  </si>
  <si>
    <t>Saturation and Value</t>
  </si>
  <si>
    <t>Video tutorial on Saturation and Value of colors as applied to lighting and visual effects in animation.</t>
  </si>
  <si>
    <t>Scattering, Part 1</t>
  </si>
  <si>
    <t>Video tutorial on Scattering (part 1) as it applies to animation and visual effects.</t>
  </si>
  <si>
    <t>Scattering, Part 2</t>
  </si>
  <si>
    <t>Video tutorial on Scattering (part 2) as it applies to animation and visual effects.</t>
  </si>
  <si>
    <t>Seeing Depth</t>
  </si>
  <si>
    <t>Video tutorial on visual cues for seeing depth and distance as applied to animation</t>
  </si>
  <si>
    <t>Shattering and Splashing</t>
  </si>
  <si>
    <t>Video tutorial on Shattering and Splashing as applied to animation.</t>
  </si>
  <si>
    <t>Size &amp; Scale</t>
  </si>
  <si>
    <t>Video tutorial on Size and Scale as applied to animation.</t>
  </si>
  <si>
    <t>Sketching Parabolic Arcs</t>
  </si>
  <si>
    <t>Video tutorial on sketching parabolic arcs in animation.</t>
  </si>
  <si>
    <t>Slowing In and Slowing Out</t>
  </si>
  <si>
    <t>Tutorial on Slowing in and Slowing out in animation.</t>
  </si>
  <si>
    <t>Special Poses</t>
  </si>
  <si>
    <t>Tutorial on balance for various poses, such as standing on one foot or carrying a weight.</t>
  </si>
  <si>
    <t>Spinning, Tumbling, and Wobbling</t>
  </si>
  <si>
    <t>Video tutorial on Spinning, Tumbling, and Wobbling for objects and characters rotating as they fly through the air.</t>
  </si>
  <si>
    <t>Intro to Squash and Stretch</t>
  </si>
  <si>
    <t>Video tutorial introducing Squash and Stretch applied to animation.</t>
  </si>
  <si>
    <t>Stereoscopic Systems, Part 1</t>
  </si>
  <si>
    <t>Video tutorial on Stereoscopic systems (part 1) as they apply to animation.</t>
  </si>
  <si>
    <t>Stereoscopic Systems, Part 2</t>
  </si>
  <si>
    <t>Video tutorial on stereoscopic systems (part 2) for animation.</t>
  </si>
  <si>
    <t>Subtractive Color</t>
  </si>
  <si>
    <t>Video tutorial on Subtractive Color as it applies to lighting and visual effects in animation.</t>
  </si>
  <si>
    <t>Temperature</t>
  </si>
  <si>
    <t>Video tutorial on temperature as it applies to effects animation.</t>
  </si>
  <si>
    <t>https://www.youtube.com/watch?v=oJp02IglTXI</t>
  </si>
  <si>
    <t>Terminal Velocity</t>
  </si>
  <si>
    <t>Video tutorial on terminal velocity in animation.</t>
  </si>
  <si>
    <t>Timing and Spacing in Walks</t>
  </si>
  <si>
    <t>The slowing in and slowing out timing of a walk and the effect of fast or slow walking on center of gravity.</t>
  </si>
  <si>
    <t>Timing &amp; Scale</t>
  </si>
  <si>
    <t>The effect of timing (walking, swinging, falling) on perception of scale</t>
  </si>
  <si>
    <t>Tipping Over &amp; Swinging Down</t>
  </si>
  <si>
    <t>How center of gravity affects stability and when they tip over.</t>
  </si>
  <si>
    <t>Torque</t>
  </si>
  <si>
    <t>Properties of torque, magnitude, lever arm, and character rotation.</t>
  </si>
  <si>
    <t>Uniform Motion</t>
  </si>
  <si>
    <t>Uniform motion in moving objects, determining speed, and perspective.</t>
  </si>
  <si>
    <t>Walks - Overlapping Action</t>
  </si>
  <si>
    <t xml:space="preserve">Overlapping actions of walks: out of phase rotation and parametric resonance swinging. </t>
  </si>
  <si>
    <t>Wave Properties</t>
  </si>
  <si>
    <t>Basic properties of waves: wavelength, frequency, wave speed.</t>
  </si>
  <si>
    <t>Waves &amp; Spectra</t>
  </si>
  <si>
    <t>Sounds and the differences in frequencies, how to measure them, and spectral signatures.</t>
  </si>
  <si>
    <t>Weight Gain and Loss</t>
  </si>
  <si>
    <t>Weight variations when going up and down and effects of gravity.</t>
  </si>
  <si>
    <t>Weight Shift</t>
  </si>
  <si>
    <t>Weight shifts as a result of a change in the center of gravity.</t>
  </si>
  <si>
    <t>Weight Shift &amp; Walks, Part 1</t>
  </si>
  <si>
    <t>Height and visible differences during weight shift in a walk.</t>
  </si>
  <si>
    <t>Weight Shift &amp; Walks, Part 2</t>
  </si>
  <si>
    <t>Weight variation during slow and fast walks, and backward/forward reaction forces.</t>
  </si>
  <si>
    <t>Schuster</t>
  </si>
  <si>
    <t>STAT 95/115</t>
  </si>
  <si>
    <t>36X Basics</t>
  </si>
  <si>
    <t>David Schuster shows the basics of TI-36X Pro calculator.</t>
  </si>
  <si>
    <t>83 Basics</t>
  </si>
  <si>
    <t>David Schuster shows the basics of the TI-83 calculator.</t>
  </si>
  <si>
    <t>84 Basics</t>
  </si>
  <si>
    <t>David Schuster shows the basics of the TI-84 calculator.</t>
  </si>
  <si>
    <t>Nspire Basics</t>
  </si>
  <si>
    <t>David Schuster shows the basics of the TI-Nspire calculator.</t>
  </si>
  <si>
    <t>36X Visualizing</t>
  </si>
  <si>
    <t>David Schuster shows data visualization using the TI-36X Pro calculator.</t>
  </si>
  <si>
    <t>83 Visualizing</t>
  </si>
  <si>
    <t>David Schuster shows data visualization using using the TI-83 calculator.</t>
  </si>
  <si>
    <t>84 Visualizing</t>
  </si>
  <si>
    <t>David Schuster shows data visualization using using the TI-84 calculator.</t>
  </si>
  <si>
    <t>Nspire Visualizing</t>
  </si>
  <si>
    <t>David Schuster shows data visualization using using the TI-Nspire calculator.</t>
  </si>
  <si>
    <t>36X Descripive</t>
  </si>
  <si>
    <t>David Schuster shows how to calculate descriptive statistics using the TI-36X Pro calculator.</t>
  </si>
  <si>
    <t>83 Descriptive</t>
  </si>
  <si>
    <t>David Schuster shows how to calculate descriptive statistics using the TI-83 calculator.</t>
  </si>
  <si>
    <t>84 Descriptive</t>
  </si>
  <si>
    <t>David Schuster shows how to calculate descriptive statistics using the TI-84 calculator.</t>
  </si>
  <si>
    <t>36X Curve</t>
  </si>
  <si>
    <t>David Schuster shows how to solve area under the curve problems using TI-36X Pro calculator.</t>
  </si>
  <si>
    <t>83 Curve</t>
  </si>
  <si>
    <t>David Schuster shows how to solve area under the curve problems using TI-83 calculator.</t>
  </si>
  <si>
    <t>84 Curve</t>
  </si>
  <si>
    <t>David Schuster shows how to solve area under the curve problems using TI-84 calculator.</t>
  </si>
  <si>
    <t>Nspire Curve</t>
  </si>
  <si>
    <t>David Schuster shows how to solve area under the curve problems using TI-Nspire calculator.</t>
  </si>
  <si>
    <t>36X Random</t>
  </si>
  <si>
    <t>David Schuster shows how to generate random numbers using TI-36X Pro calculator.</t>
  </si>
  <si>
    <t>83 &amp; 84 Random</t>
  </si>
  <si>
    <t>David Schuster shows how to generate random numbers using TI-83 and TI-84 calculators.</t>
  </si>
  <si>
    <t>Nspire Random</t>
  </si>
  <si>
    <t>David Schuster shows how to generate random numbers using the TI-Nspire calculator.</t>
  </si>
  <si>
    <t>Fiack</t>
  </si>
  <si>
    <t>Duran</t>
  </si>
  <si>
    <t>SS</t>
  </si>
  <si>
    <t>ENVS107</t>
  </si>
  <si>
    <t>The EPA: Revolutionizing Environmental Regulation</t>
  </si>
  <si>
    <t>Video describes the emergence of enviornmental quality issues in the U.S. and the creation of U.S. environmental law and the U.S. EPA.</t>
  </si>
  <si>
    <t>Welcome to the Anthropocene</t>
  </si>
  <si>
    <t>Video describes the history of global economic growth and the impacts it has had on the environment.</t>
  </si>
  <si>
    <t>Chopra</t>
  </si>
  <si>
    <t>Ruma</t>
  </si>
  <si>
    <t>Q&amp;A, CoSS Spring Dean's Symposium</t>
  </si>
  <si>
    <t>Q&amp;A with the speakers of the CoSS Spring '16 Dean's Symposium.</t>
  </si>
  <si>
    <t>Kos</t>
  </si>
  <si>
    <t>Richard</t>
  </si>
  <si>
    <t>URBP 201</t>
  </si>
  <si>
    <t>Fall 2015 (Thursday): South of University Neighborhood Community Assessment</t>
  </si>
  <si>
    <t>A community assessment video of South of University Neighborhood (SUN) in San José, CA. A Professor Richard Kos Urban and Regional Planning course: 201. Part of San José State University Masters of Urban and Regional Planning program.</t>
  </si>
  <si>
    <t>Fall 2015 - Advice to future URBP-201 Students #2</t>
  </si>
  <si>
    <t>Advice to future students in this course. Urban and Regional Planning course: 201. Part of San José State University Masters of Urban and Regional Planning program.</t>
  </si>
  <si>
    <t>Fall 2015 - Advice to future URBP-201 Students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</si>
</sst>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0"/>
      <color rgb="FF000000"/>
      <name val="Arial"/>
    </font>
    <font>
      <b/>
      <sz val="12"/>
      <name val="Arial"/>
    </font>
    <font>
      <b/>
      <sz val="10"/>
      <name val="Arial"/>
    </font>
    <font>
      <sz val="10"/>
      <name val="Arial"/>
    </font>
    <font>
      <sz val="10"/>
      <name val="Arial"/>
    </font>
    <font>
      <u/>
      <sz val="10"/>
      <color rgb="FF1155CC"/>
      <name val="Arial"/>
    </font>
    <font>
      <u/>
      <sz val="10"/>
      <color rgb="FF1155CC"/>
      <name val="Arial"/>
    </font>
    <font>
      <u/>
      <sz val="10"/>
      <color rgb="FF1155CC"/>
      <name val="Arial"/>
    </font>
    <font>
      <sz val="10"/>
      <color rgb="FF000000"/>
      <name val="Arial"/>
    </font>
    <font>
      <u/>
      <sz val="10"/>
      <color rgb="FF000000"/>
      <name val="Arial"/>
    </font>
    <font>
      <u/>
      <sz val="10"/>
      <color rgb="FF000000"/>
      <name val="Arial"/>
    </font>
    <font>
      <u/>
      <sz val="10"/>
      <color rgb="FF000000"/>
      <name val="Arial"/>
    </font>
    <font>
      <u/>
      <sz val="10"/>
      <color rgb="FF000000"/>
      <name val="Arial"/>
    </font>
    <font>
      <u/>
      <sz val="10"/>
      <color rgb="FF000000"/>
      <name val="Arial"/>
    </font>
    <font>
      <u/>
      <sz val="10"/>
      <color rgb="FF000000"/>
      <name val="Arial"/>
    </font>
    <font>
      <u/>
      <sz val="10"/>
      <color rgb="FF0000FF"/>
      <name val="Arial"/>
    </font>
    <font>
      <sz val="10"/>
      <color rgb="FF000000"/>
      <name val="Roboto"/>
    </font>
    <font>
      <u/>
      <sz val="10"/>
      <color rgb="FF000000"/>
      <name val="Arial"/>
    </font>
    <font>
      <u/>
      <sz val="10"/>
      <color rgb="FF000000"/>
      <name val="Arial"/>
    </font>
    <font>
      <u/>
      <sz val="10"/>
      <color rgb="FF000000"/>
      <name val="Arial"/>
    </font>
    <font>
      <u/>
      <sz val="10"/>
      <color rgb="FF000000"/>
      <name val="Arial"/>
    </font>
    <font>
      <u/>
      <sz val="10"/>
      <color rgb="FF000000"/>
      <name val="Arial"/>
    </font>
    <font>
      <u/>
      <sz val="10"/>
      <color rgb="FF000000"/>
      <name val="Arial"/>
    </font>
    <font>
      <u/>
      <sz val="10"/>
      <color rgb="FF000000"/>
      <name val="Arial"/>
    </font>
    <font>
      <u/>
      <sz val="10"/>
      <color rgb="FF000000"/>
      <name val="Arial"/>
    </font>
    <font>
      <u/>
      <sz val="10"/>
      <color rgb="FF000000"/>
      <name val="Arial"/>
    </font>
    <font>
      <u/>
      <sz val="10"/>
      <color rgb="FF000000"/>
      <name val="Arial"/>
    </font>
    <font>
      <u/>
      <sz val="10"/>
      <color rgb="FF000000"/>
      <name val="Arial"/>
    </font>
    <font>
      <u/>
      <sz val="10"/>
      <color rgb="FF000000"/>
      <name val="Arial"/>
    </font>
    <font>
      <u/>
      <sz val="10"/>
      <color rgb="FF000000"/>
      <name val="Arial"/>
    </font>
    <font>
      <u/>
      <sz val="10"/>
      <color rgb="FF000000"/>
      <name val="Arial"/>
    </font>
  </fonts>
  <fills count="10">
    <fill>
      <patternFill patternType="none"/>
    </fill>
    <fill>
      <patternFill patternType="gray125"/>
    </fill>
    <fill>
      <patternFill patternType="solid">
        <fgColor rgb="FFFFFFFF"/>
        <bgColor rgb="FFFFFFFF"/>
      </patternFill>
    </fill>
    <fill>
      <patternFill patternType="solid">
        <fgColor rgb="FFB6D7A8"/>
        <bgColor rgb="FFB6D7A8"/>
      </patternFill>
    </fill>
    <fill>
      <patternFill patternType="solid">
        <fgColor rgb="FFF6B26B"/>
        <bgColor rgb="FFF6B26B"/>
      </patternFill>
    </fill>
    <fill>
      <patternFill patternType="solid">
        <fgColor rgb="FFFFD966"/>
        <bgColor rgb="FFFFD966"/>
      </patternFill>
    </fill>
    <fill>
      <patternFill patternType="solid">
        <fgColor rgb="FFA4C2F4"/>
        <bgColor rgb="FFA4C2F4"/>
      </patternFill>
    </fill>
    <fill>
      <patternFill patternType="solid">
        <fgColor rgb="FFEFEFEF"/>
        <bgColor rgb="FFEFEFEF"/>
      </patternFill>
    </fill>
    <fill>
      <patternFill patternType="solid">
        <fgColor rgb="FFD9D2E9"/>
        <bgColor rgb="FFD9D2E9"/>
      </patternFill>
    </fill>
    <fill>
      <patternFill patternType="solid">
        <fgColor rgb="FFFFF2CC"/>
        <bgColor rgb="FFFFF2CC"/>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1">
    <xf numFmtId="0" fontId="0" fillId="0" borderId="0"/>
  </cellStyleXfs>
  <cellXfs count="141">
    <xf numFmtId="0" fontId="0" fillId="0" borderId="0" xfId="0" applyFont="1" applyAlignment="1"/>
    <xf numFmtId="0" fontId="1" fillId="2" borderId="0" xfId="0" applyFont="1" applyFill="1" applyAlignment="1">
      <alignment horizontal="left"/>
    </xf>
    <xf numFmtId="0" fontId="2" fillId="2" borderId="0" xfId="0" applyFont="1" applyFill="1" applyAlignment="1">
      <alignment horizontal="left"/>
    </xf>
    <xf numFmtId="0" fontId="2" fillId="2" borderId="0" xfId="0" applyFont="1" applyFill="1" applyAlignment="1">
      <alignment horizontal="center" wrapText="1"/>
    </xf>
    <xf numFmtId="46" fontId="2" fillId="0" borderId="0" xfId="0" applyNumberFormat="1" applyFont="1" applyAlignment="1">
      <alignment horizontal="center" wrapText="1"/>
    </xf>
    <xf numFmtId="0" fontId="2" fillId="2" borderId="0" xfId="0" applyFont="1" applyFill="1" applyAlignment="1">
      <alignment horizontal="center"/>
    </xf>
    <xf numFmtId="0" fontId="3" fillId="0" borderId="0" xfId="0" applyFont="1" applyAlignment="1">
      <alignment wrapText="1"/>
    </xf>
    <xf numFmtId="0" fontId="2" fillId="2" borderId="1" xfId="0" applyFont="1" applyFill="1" applyBorder="1" applyAlignment="1">
      <alignment horizont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46" fontId="2" fillId="0" borderId="2" xfId="0" applyNumberFormat="1" applyFont="1" applyBorder="1" applyAlignment="1">
      <alignment horizontal="center" wrapText="1"/>
    </xf>
    <xf numFmtId="0" fontId="2" fillId="2" borderId="2" xfId="0" applyFont="1" applyFill="1" applyBorder="1" applyAlignment="1">
      <alignment horizontal="center"/>
    </xf>
    <xf numFmtId="0" fontId="3" fillId="0" borderId="0" xfId="0" applyFont="1" applyAlignment="1">
      <alignment wrapText="1"/>
    </xf>
    <xf numFmtId="0" fontId="4" fillId="3" borderId="0" xfId="0" applyFont="1" applyFill="1" applyAlignment="1">
      <alignment horizontal="center" wrapText="1"/>
    </xf>
    <xf numFmtId="0" fontId="4" fillId="3" borderId="3" xfId="0" applyFont="1" applyFill="1" applyBorder="1" applyAlignment="1">
      <alignment horizontal="center" wrapText="1"/>
    </xf>
    <xf numFmtId="0" fontId="4" fillId="3" borderId="4" xfId="0" applyFont="1" applyFill="1" applyBorder="1" applyAlignment="1">
      <alignment horizontal="left" wrapText="1"/>
    </xf>
    <xf numFmtId="46" fontId="4" fillId="3" borderId="4" xfId="0" applyNumberFormat="1" applyFont="1" applyFill="1" applyBorder="1" applyAlignment="1">
      <alignment horizontal="right" wrapText="1"/>
    </xf>
    <xf numFmtId="46" fontId="4" fillId="3" borderId="4" xfId="0" applyNumberFormat="1" applyFont="1" applyFill="1" applyBorder="1" applyAlignment="1">
      <alignment wrapText="1"/>
    </xf>
    <xf numFmtId="0" fontId="5" fillId="3" borderId="4" xfId="0" applyFont="1" applyFill="1" applyBorder="1" applyAlignment="1">
      <alignment horizontal="fill"/>
    </xf>
    <xf numFmtId="0" fontId="4" fillId="3" borderId="4" xfId="0" applyFont="1" applyFill="1" applyBorder="1" applyAlignment="1">
      <alignment horizontal="left" wrapText="1"/>
    </xf>
    <xf numFmtId="0" fontId="4" fillId="4" borderId="0" xfId="0" applyFont="1" applyFill="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wrapText="1"/>
    </xf>
    <xf numFmtId="0" fontId="4" fillId="4" borderId="4" xfId="0" applyFont="1" applyFill="1" applyBorder="1" applyAlignment="1">
      <alignment wrapText="1"/>
    </xf>
    <xf numFmtId="46" fontId="4" fillId="4" borderId="4" xfId="0" applyNumberFormat="1" applyFont="1" applyFill="1" applyBorder="1" applyAlignment="1">
      <alignment horizontal="right" wrapText="1"/>
    </xf>
    <xf numFmtId="0" fontId="6" fillId="4" borderId="4" xfId="0" applyFont="1" applyFill="1" applyBorder="1" applyAlignment="1">
      <alignment horizontal="fill"/>
    </xf>
    <xf numFmtId="46" fontId="4" fillId="4" borderId="4" xfId="0" applyNumberFormat="1" applyFont="1" applyFill="1" applyBorder="1" applyAlignment="1">
      <alignment horizontal="right" wrapText="1"/>
    </xf>
    <xf numFmtId="0" fontId="7" fillId="4" borderId="4" xfId="0" applyFont="1" applyFill="1" applyBorder="1" applyAlignment="1">
      <alignment horizontal="left"/>
    </xf>
    <xf numFmtId="0" fontId="8" fillId="4" borderId="0" xfId="0" applyFont="1" applyFill="1" applyAlignment="1">
      <alignment horizontal="center" wrapText="1"/>
    </xf>
    <xf numFmtId="0" fontId="8" fillId="4" borderId="3" xfId="0" applyFont="1" applyFill="1" applyBorder="1" applyAlignment="1">
      <alignment horizontal="center" wrapText="1"/>
    </xf>
    <xf numFmtId="0" fontId="8" fillId="4" borderId="4" xfId="0" applyFont="1" applyFill="1" applyBorder="1" applyAlignment="1">
      <alignment horizontal="left" wrapText="1"/>
    </xf>
    <xf numFmtId="0" fontId="8" fillId="4" borderId="4" xfId="0" applyFont="1" applyFill="1" applyBorder="1" applyAlignment="1">
      <alignment horizontal="left" wrapText="1"/>
    </xf>
    <xf numFmtId="46" fontId="8" fillId="4" borderId="4" xfId="0" applyNumberFormat="1" applyFont="1" applyFill="1" applyBorder="1" applyAlignment="1">
      <alignment horizontal="right" wrapText="1"/>
    </xf>
    <xf numFmtId="46" fontId="8" fillId="4" borderId="4" xfId="0" applyNumberFormat="1" applyFont="1" applyFill="1" applyBorder="1" applyAlignment="1">
      <alignment horizontal="right" wrapText="1"/>
    </xf>
    <xf numFmtId="0" fontId="8" fillId="4" borderId="4" xfId="0" applyFont="1" applyFill="1" applyBorder="1" applyAlignment="1">
      <alignment wrapText="1"/>
    </xf>
    <xf numFmtId="0" fontId="9" fillId="4" borderId="4" xfId="0" applyFont="1" applyFill="1" applyBorder="1" applyAlignment="1">
      <alignment horizontal="fill"/>
    </xf>
    <xf numFmtId="46" fontId="8" fillId="4" borderId="4" xfId="0" applyNumberFormat="1" applyFont="1" applyFill="1" applyBorder="1" applyAlignment="1">
      <alignment wrapText="1"/>
    </xf>
    <xf numFmtId="0" fontId="3" fillId="0" borderId="0" xfId="0" applyFont="1" applyAlignment="1"/>
    <xf numFmtId="0" fontId="8" fillId="4" borderId="4" xfId="0" applyFont="1" applyFill="1" applyBorder="1" applyAlignment="1">
      <alignment wrapText="1"/>
    </xf>
    <xf numFmtId="21" fontId="4" fillId="4" borderId="4" xfId="0" applyNumberFormat="1" applyFont="1" applyFill="1" applyBorder="1" applyAlignment="1">
      <alignment horizontal="right" wrapText="1"/>
    </xf>
    <xf numFmtId="46" fontId="4" fillId="4" borderId="4" xfId="0" applyNumberFormat="1" applyFont="1" applyFill="1" applyBorder="1" applyAlignment="1">
      <alignment wrapText="1"/>
    </xf>
    <xf numFmtId="0" fontId="8" fillId="5" borderId="0" xfId="0" applyFont="1" applyFill="1" applyAlignment="1">
      <alignment horizontal="center" wrapText="1"/>
    </xf>
    <xf numFmtId="0" fontId="8" fillId="5" borderId="3" xfId="0" applyFont="1" applyFill="1" applyBorder="1" applyAlignment="1">
      <alignment horizontal="center" wrapText="1"/>
    </xf>
    <xf numFmtId="0" fontId="8" fillId="5" borderId="4" xfId="0" applyFont="1" applyFill="1" applyBorder="1" applyAlignment="1">
      <alignment wrapText="1"/>
    </xf>
    <xf numFmtId="46" fontId="8" fillId="5" borderId="4" xfId="0" applyNumberFormat="1" applyFont="1" applyFill="1" applyBorder="1" applyAlignment="1">
      <alignment horizontal="right" wrapText="1"/>
    </xf>
    <xf numFmtId="0" fontId="8" fillId="5" borderId="4" xfId="0" applyFont="1" applyFill="1" applyBorder="1" applyAlignment="1">
      <alignment wrapText="1"/>
    </xf>
    <xf numFmtId="0" fontId="10" fillId="5" borderId="4" xfId="0" applyFont="1" applyFill="1" applyBorder="1" applyAlignment="1">
      <alignment horizontal="fill"/>
    </xf>
    <xf numFmtId="46" fontId="8" fillId="5" borderId="4" xfId="0" applyNumberFormat="1" applyFont="1" applyFill="1" applyBorder="1" applyAlignment="1">
      <alignment horizontal="right" wrapText="1"/>
    </xf>
    <xf numFmtId="0" fontId="8" fillId="6" borderId="0" xfId="0" applyFont="1" applyFill="1" applyAlignment="1">
      <alignment horizontal="center" wrapText="1"/>
    </xf>
    <xf numFmtId="0" fontId="8" fillId="6" borderId="3" xfId="0" applyFont="1" applyFill="1" applyBorder="1" applyAlignment="1">
      <alignment horizontal="center" wrapText="1"/>
    </xf>
    <xf numFmtId="0" fontId="8" fillId="6" borderId="4" xfId="0" applyFont="1" applyFill="1" applyBorder="1" applyAlignment="1">
      <alignment horizontal="left" wrapText="1"/>
    </xf>
    <xf numFmtId="46" fontId="8" fillId="6" borderId="4" xfId="0" applyNumberFormat="1" applyFont="1" applyFill="1" applyBorder="1" applyAlignment="1">
      <alignment horizontal="right" wrapText="1"/>
    </xf>
    <xf numFmtId="0" fontId="8" fillId="6" borderId="4" xfId="0" applyFont="1" applyFill="1" applyBorder="1" applyAlignment="1">
      <alignment wrapText="1"/>
    </xf>
    <xf numFmtId="0" fontId="11" fillId="6" borderId="4" xfId="0" applyFont="1" applyFill="1" applyBorder="1" applyAlignment="1">
      <alignment horizontal="fill"/>
    </xf>
    <xf numFmtId="0" fontId="8" fillId="6" borderId="4" xfId="0" applyFont="1" applyFill="1" applyBorder="1" applyAlignment="1">
      <alignment wrapText="1"/>
    </xf>
    <xf numFmtId="46" fontId="8" fillId="6" borderId="4" xfId="0" applyNumberFormat="1" applyFont="1" applyFill="1" applyBorder="1" applyAlignment="1">
      <alignment horizontal="right" wrapText="1"/>
    </xf>
    <xf numFmtId="0" fontId="12" fillId="6" borderId="4" xfId="0" applyFont="1" applyFill="1" applyBorder="1" applyAlignment="1">
      <alignment horizontal="fill"/>
    </xf>
    <xf numFmtId="46" fontId="8" fillId="6" borderId="4" xfId="0" applyNumberFormat="1" applyFont="1" applyFill="1" applyBorder="1" applyAlignment="1">
      <alignment horizontal="right" wrapText="1"/>
    </xf>
    <xf numFmtId="0" fontId="8" fillId="6" borderId="5" xfId="0" applyFont="1" applyFill="1" applyBorder="1" applyAlignment="1">
      <alignment horizontal="fill"/>
    </xf>
    <xf numFmtId="0" fontId="8" fillId="0" borderId="0" xfId="0" applyFont="1" applyAlignment="1">
      <alignment horizontal="fill"/>
    </xf>
    <xf numFmtId="0" fontId="8" fillId="6" borderId="4" xfId="0" applyFont="1" applyFill="1" applyBorder="1" applyAlignment="1">
      <alignment horizontal="fill"/>
    </xf>
    <xf numFmtId="0" fontId="8" fillId="6" borderId="4" xfId="0" applyFont="1" applyFill="1" applyBorder="1" applyAlignment="1">
      <alignment horizontal="fill"/>
    </xf>
    <xf numFmtId="0" fontId="8" fillId="6" borderId="3" xfId="0" applyFont="1" applyFill="1" applyBorder="1" applyAlignment="1">
      <alignment horizontal="center" wrapText="1"/>
    </xf>
    <xf numFmtId="0" fontId="13" fillId="6" borderId="4" xfId="0" applyFont="1" applyFill="1" applyBorder="1" applyAlignment="1">
      <alignment horizontal="fill"/>
    </xf>
    <xf numFmtId="46" fontId="8" fillId="6" borderId="4" xfId="0" applyNumberFormat="1" applyFont="1" applyFill="1" applyBorder="1" applyAlignment="1">
      <alignment wrapText="1"/>
    </xf>
    <xf numFmtId="0" fontId="14" fillId="6" borderId="4" xfId="0" applyFont="1" applyFill="1" applyBorder="1" applyAlignment="1">
      <alignment horizontal="left"/>
    </xf>
    <xf numFmtId="0" fontId="15" fillId="6" borderId="4" xfId="0" applyFont="1" applyFill="1" applyBorder="1" applyAlignment="1">
      <alignment horizontal="fill"/>
    </xf>
    <xf numFmtId="46" fontId="8" fillId="6" borderId="4" xfId="0" applyNumberFormat="1" applyFont="1" applyFill="1" applyBorder="1" applyAlignment="1">
      <alignment horizontal="left" wrapText="1"/>
    </xf>
    <xf numFmtId="46" fontId="16" fillId="6" borderId="4" xfId="0" applyNumberFormat="1" applyFont="1" applyFill="1" applyBorder="1" applyAlignment="1">
      <alignment wrapText="1"/>
    </xf>
    <xf numFmtId="0" fontId="8" fillId="6" borderId="4" xfId="0" applyFont="1" applyFill="1" applyBorder="1" applyAlignment="1">
      <alignment horizontal="left" wrapText="1"/>
    </xf>
    <xf numFmtId="0" fontId="16" fillId="6" borderId="4" xfId="0" applyFont="1" applyFill="1" applyBorder="1" applyAlignment="1">
      <alignment wrapText="1"/>
    </xf>
    <xf numFmtId="0" fontId="8" fillId="6" borderId="0" xfId="0" applyFont="1" applyFill="1" applyAlignment="1">
      <alignment horizontal="center" wrapText="1"/>
    </xf>
    <xf numFmtId="0" fontId="8" fillId="6" borderId="3" xfId="0" applyFont="1" applyFill="1" applyBorder="1" applyAlignment="1">
      <alignment horizontal="center" wrapText="1"/>
    </xf>
    <xf numFmtId="0" fontId="8" fillId="6" borderId="4" xfId="0" applyFont="1" applyFill="1" applyBorder="1" applyAlignment="1">
      <alignment wrapText="1"/>
    </xf>
    <xf numFmtId="0" fontId="8" fillId="6" borderId="4" xfId="0" applyFont="1" applyFill="1" applyBorder="1" applyAlignment="1">
      <alignment wrapText="1"/>
    </xf>
    <xf numFmtId="21" fontId="8" fillId="6" borderId="4" xfId="0" applyNumberFormat="1" applyFont="1" applyFill="1" applyBorder="1" applyAlignment="1">
      <alignment horizontal="right" wrapText="1"/>
    </xf>
    <xf numFmtId="0" fontId="17" fillId="6" borderId="4" xfId="0" applyFont="1" applyFill="1" applyBorder="1" applyAlignment="1">
      <alignment horizontal="fill"/>
    </xf>
    <xf numFmtId="46" fontId="8" fillId="6" borderId="4" xfId="0" applyNumberFormat="1" applyFont="1" applyFill="1" applyBorder="1" applyAlignment="1">
      <alignment horizontal="right" wrapText="1"/>
    </xf>
    <xf numFmtId="0" fontId="18" fillId="6" borderId="4" xfId="0" applyFont="1" applyFill="1" applyBorder="1" applyAlignment="1">
      <alignment horizontal="fill"/>
    </xf>
    <xf numFmtId="46" fontId="8" fillId="6" borderId="4" xfId="0" applyNumberFormat="1" applyFont="1" applyFill="1" applyBorder="1" applyAlignment="1">
      <alignment horizontal="right" wrapText="1"/>
    </xf>
    <xf numFmtId="0" fontId="8" fillId="6" borderId="4" xfId="0" applyFont="1" applyFill="1" applyBorder="1" applyAlignment="1">
      <alignment wrapText="1"/>
    </xf>
    <xf numFmtId="0" fontId="8" fillId="7" borderId="0" xfId="0" applyFont="1" applyFill="1" applyAlignment="1">
      <alignment horizontal="center" wrapText="1"/>
    </xf>
    <xf numFmtId="0" fontId="8" fillId="7" borderId="3" xfId="0" applyFont="1" applyFill="1" applyBorder="1" applyAlignment="1">
      <alignment horizontal="center" wrapText="1"/>
    </xf>
    <xf numFmtId="0" fontId="8" fillId="7" borderId="4" xfId="0" applyFont="1" applyFill="1" applyBorder="1" applyAlignment="1">
      <alignment wrapText="1"/>
    </xf>
    <xf numFmtId="46" fontId="8" fillId="7" borderId="4" xfId="0" applyNumberFormat="1" applyFont="1" applyFill="1" applyBorder="1" applyAlignment="1">
      <alignment horizontal="right" wrapText="1"/>
    </xf>
    <xf numFmtId="0" fontId="19" fillId="7" borderId="4" xfId="0" applyFont="1" applyFill="1" applyBorder="1" applyAlignment="1">
      <alignment horizontal="fill"/>
    </xf>
    <xf numFmtId="0" fontId="8" fillId="7" borderId="4" xfId="0" applyFont="1" applyFill="1" applyBorder="1" applyAlignment="1">
      <alignment wrapText="1"/>
    </xf>
    <xf numFmtId="0" fontId="20" fillId="7" borderId="4" xfId="0" applyFont="1" applyFill="1" applyBorder="1" applyAlignment="1">
      <alignment horizontal="fill"/>
    </xf>
    <xf numFmtId="0" fontId="8" fillId="7" borderId="4" xfId="0" applyFont="1" applyFill="1" applyBorder="1" applyAlignment="1">
      <alignment horizontal="left" wrapText="1"/>
    </xf>
    <xf numFmtId="46" fontId="8" fillId="7" borderId="4" xfId="0" applyNumberFormat="1" applyFont="1" applyFill="1" applyBorder="1" applyAlignment="1">
      <alignment horizontal="right" wrapText="1"/>
    </xf>
    <xf numFmtId="0" fontId="8" fillId="7" borderId="4" xfId="0" applyFont="1" applyFill="1" applyBorder="1" applyAlignment="1">
      <alignment horizontal="left" wrapText="1"/>
    </xf>
    <xf numFmtId="21" fontId="8" fillId="7" borderId="4" xfId="0" applyNumberFormat="1" applyFont="1" applyFill="1" applyBorder="1" applyAlignment="1">
      <alignment horizontal="right" wrapText="1"/>
    </xf>
    <xf numFmtId="46" fontId="8" fillId="7" borderId="4" xfId="0" applyNumberFormat="1" applyFont="1" applyFill="1" applyBorder="1" applyAlignment="1">
      <alignment wrapText="1"/>
    </xf>
    <xf numFmtId="0" fontId="21" fillId="7" borderId="4" xfId="0" applyFont="1" applyFill="1" applyBorder="1" applyAlignment="1">
      <alignment horizontal="left"/>
    </xf>
    <xf numFmtId="21" fontId="8" fillId="7" borderId="4" xfId="0" applyNumberFormat="1" applyFont="1" applyFill="1" applyBorder="1" applyAlignment="1">
      <alignment horizontal="right" wrapText="1"/>
    </xf>
    <xf numFmtId="0" fontId="22" fillId="7" borderId="4" xfId="0" applyFont="1" applyFill="1" applyBorder="1" applyAlignment="1">
      <alignment horizontal="fill"/>
    </xf>
    <xf numFmtId="0" fontId="8" fillId="8" borderId="0" xfId="0" applyFont="1" applyFill="1" applyAlignment="1">
      <alignment horizontal="center" wrapText="1"/>
    </xf>
    <xf numFmtId="0" fontId="8" fillId="8" borderId="3" xfId="0" applyFont="1" applyFill="1" applyBorder="1" applyAlignment="1">
      <alignment horizontal="center" wrapText="1"/>
    </xf>
    <xf numFmtId="0" fontId="8" fillId="8" borderId="4" xfId="0" applyFont="1" applyFill="1" applyBorder="1" applyAlignment="1">
      <alignment horizontal="left" wrapText="1"/>
    </xf>
    <xf numFmtId="46" fontId="8" fillId="8" borderId="4" xfId="0" applyNumberFormat="1" applyFont="1" applyFill="1" applyBorder="1" applyAlignment="1">
      <alignment horizontal="right" wrapText="1"/>
    </xf>
    <xf numFmtId="46" fontId="8" fillId="8" borderId="4" xfId="0" applyNumberFormat="1" applyFont="1" applyFill="1" applyBorder="1" applyAlignment="1">
      <alignment wrapText="1"/>
    </xf>
    <xf numFmtId="0" fontId="23" fillId="8" borderId="4" xfId="0" applyFont="1" applyFill="1" applyBorder="1" applyAlignment="1">
      <alignment horizontal="fill"/>
    </xf>
    <xf numFmtId="0" fontId="24" fillId="8" borderId="4" xfId="0" applyFont="1" applyFill="1" applyBorder="1" applyAlignment="1">
      <alignment horizontal="fill"/>
    </xf>
    <xf numFmtId="46" fontId="8" fillId="8" borderId="4" xfId="0" applyNumberFormat="1" applyFont="1" applyFill="1" applyBorder="1" applyAlignment="1">
      <alignment horizontal="right" wrapText="1"/>
    </xf>
    <xf numFmtId="0" fontId="8" fillId="8" borderId="4" xfId="0" applyFont="1" applyFill="1" applyBorder="1" applyAlignment="1">
      <alignment wrapText="1"/>
    </xf>
    <xf numFmtId="0" fontId="8" fillId="8" borderId="4" xfId="0" applyFont="1" applyFill="1" applyBorder="1" applyAlignment="1">
      <alignment wrapText="1"/>
    </xf>
    <xf numFmtId="0" fontId="25" fillId="8" borderId="4" xfId="0" applyFont="1" applyFill="1" applyBorder="1" applyAlignment="1">
      <alignment horizontal="fill"/>
    </xf>
    <xf numFmtId="0" fontId="8" fillId="8" borderId="4" xfId="0" applyFont="1" applyFill="1" applyBorder="1" applyAlignment="1">
      <alignment horizontal="left" wrapText="1"/>
    </xf>
    <xf numFmtId="0" fontId="26" fillId="8" borderId="4" xfId="0" applyFont="1" applyFill="1" applyBorder="1" applyAlignment="1">
      <alignment horizontal="fill"/>
    </xf>
    <xf numFmtId="0" fontId="8" fillId="8" borderId="1" xfId="0" applyFont="1" applyFill="1" applyBorder="1" applyAlignment="1">
      <alignment horizontal="center" wrapText="1"/>
    </xf>
    <xf numFmtId="0" fontId="8" fillId="8" borderId="2" xfId="0" applyFont="1" applyFill="1" applyBorder="1" applyAlignment="1">
      <alignment wrapText="1"/>
    </xf>
    <xf numFmtId="46" fontId="8" fillId="8" borderId="2" xfId="0" applyNumberFormat="1" applyFont="1" applyFill="1" applyBorder="1" applyAlignment="1">
      <alignment horizontal="right" wrapText="1"/>
    </xf>
    <xf numFmtId="0" fontId="8" fillId="8" borderId="2" xfId="0" applyFont="1" applyFill="1" applyBorder="1" applyAlignment="1">
      <alignment wrapText="1"/>
    </xf>
    <xf numFmtId="0" fontId="27" fillId="8" borderId="2" xfId="0" applyFont="1" applyFill="1" applyBorder="1" applyAlignment="1">
      <alignment horizontal="fill"/>
    </xf>
    <xf numFmtId="0" fontId="8" fillId="8" borderId="3" xfId="0" applyFont="1" applyFill="1" applyBorder="1" applyAlignment="1">
      <alignment horizontal="center" wrapText="1"/>
    </xf>
    <xf numFmtId="0" fontId="8" fillId="8" borderId="4" xfId="0" applyFont="1" applyFill="1" applyBorder="1" applyAlignment="1">
      <alignment wrapText="1"/>
    </xf>
    <xf numFmtId="46" fontId="8" fillId="8" borderId="4" xfId="0" applyNumberFormat="1" applyFont="1" applyFill="1" applyBorder="1" applyAlignment="1">
      <alignment horizontal="right" wrapText="1"/>
    </xf>
    <xf numFmtId="0" fontId="8" fillId="8" borderId="4" xfId="0" applyFont="1" applyFill="1" applyBorder="1" applyAlignment="1">
      <alignment wrapText="1"/>
    </xf>
    <xf numFmtId="0" fontId="28" fillId="8" borderId="4" xfId="0" applyFont="1" applyFill="1" applyBorder="1" applyAlignment="1">
      <alignment horizontal="fill"/>
    </xf>
    <xf numFmtId="46" fontId="8" fillId="8" borderId="4" xfId="0" applyNumberFormat="1" applyFont="1" applyFill="1" applyBorder="1" applyAlignment="1">
      <alignment horizontal="right" wrapText="1"/>
    </xf>
    <xf numFmtId="0" fontId="8" fillId="9" borderId="0" xfId="0" applyFont="1" applyFill="1" applyAlignment="1">
      <alignment horizontal="center" wrapText="1"/>
    </xf>
    <xf numFmtId="0" fontId="8" fillId="9" borderId="3" xfId="0" applyFont="1" applyFill="1" applyBorder="1" applyAlignment="1">
      <alignment horizontal="center" wrapText="1"/>
    </xf>
    <xf numFmtId="0" fontId="8" fillId="9" borderId="4" xfId="0" applyFont="1" applyFill="1" applyBorder="1" applyAlignment="1">
      <alignment horizontal="left" wrapText="1"/>
    </xf>
    <xf numFmtId="46" fontId="8" fillId="9" borderId="4" xfId="0" applyNumberFormat="1" applyFont="1" applyFill="1" applyBorder="1" applyAlignment="1">
      <alignment horizontal="right" wrapText="1"/>
    </xf>
    <xf numFmtId="0" fontId="8" fillId="9" borderId="4" xfId="0" applyFont="1" applyFill="1" applyBorder="1" applyAlignment="1">
      <alignment wrapText="1"/>
    </xf>
    <xf numFmtId="0" fontId="29" fillId="9" borderId="4" xfId="0" applyFont="1" applyFill="1" applyBorder="1" applyAlignment="1">
      <alignment horizontal="fill"/>
    </xf>
    <xf numFmtId="46" fontId="8" fillId="9" borderId="4" xfId="0" applyNumberFormat="1" applyFont="1" applyFill="1" applyBorder="1" applyAlignment="1">
      <alignment horizontal="right" wrapText="1"/>
    </xf>
    <xf numFmtId="0" fontId="8" fillId="9" borderId="4" xfId="0" applyFont="1" applyFill="1" applyBorder="1" applyAlignment="1">
      <alignment wrapText="1"/>
    </xf>
    <xf numFmtId="0" fontId="16" fillId="9" borderId="4" xfId="0" applyFont="1" applyFill="1" applyBorder="1" applyAlignment="1">
      <alignment wrapText="1"/>
    </xf>
    <xf numFmtId="0" fontId="30" fillId="9" borderId="4" xfId="0" applyFont="1" applyFill="1" applyBorder="1" applyAlignment="1">
      <alignment horizontal="left"/>
    </xf>
    <xf numFmtId="0" fontId="0" fillId="0" borderId="0" xfId="0" applyFont="1" applyAlignment="1">
      <alignment horizontal="center"/>
    </xf>
    <xf numFmtId="0" fontId="0" fillId="0" borderId="0" xfId="0" applyFont="1" applyAlignment="1"/>
    <xf numFmtId="21" fontId="0" fillId="0" borderId="0" xfId="0" applyNumberFormat="1" applyFont="1" applyAlignment="1"/>
    <xf numFmtId="0" fontId="0" fillId="0" borderId="0" xfId="0" applyFont="1"/>
    <xf numFmtId="0" fontId="3" fillId="0" borderId="0" xfId="0" applyFont="1" applyAlignment="1">
      <alignment horizontal="fill"/>
    </xf>
    <xf numFmtId="0" fontId="0" fillId="0" borderId="0" xfId="0" applyFont="1" applyAlignment="1">
      <alignment horizontal="center"/>
    </xf>
    <xf numFmtId="0" fontId="3" fillId="0" borderId="0" xfId="0" applyFont="1" applyAlignment="1">
      <alignment horizontal="fill"/>
    </xf>
    <xf numFmtId="0" fontId="4" fillId="6" borderId="4" xfId="0" applyFont="1" applyFill="1" applyBorder="1" applyAlignment="1">
      <alignment wrapText="1"/>
    </xf>
    <xf numFmtId="0" fontId="0" fillId="0" borderId="0" xfId="0" applyFont="1" applyAlignment="1">
      <alignment wrapText="1"/>
    </xf>
    <xf numFmtId="0" fontId="3" fillId="4" borderId="4" xfId="0" applyFont="1" applyFill="1" applyBorder="1" applyAlignment="1">
      <alignment wrapText="1"/>
    </xf>
    <xf numFmtId="0" fontId="0" fillId="4" borderId="4"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g0JQfVtso50" TargetMode="External"/><Relationship Id="rId13" Type="http://schemas.openxmlformats.org/officeDocument/2006/relationships/hyperlink" Target="https://www.youtube.com/watch?t=485&amp;v=oA18rfB2Vc4" TargetMode="External"/><Relationship Id="rId18" Type="http://schemas.openxmlformats.org/officeDocument/2006/relationships/hyperlink" Target="https://www.youtube.com/watch?v=ngRqq6t0T_w" TargetMode="External"/><Relationship Id="rId3" Type="http://schemas.openxmlformats.org/officeDocument/2006/relationships/hyperlink" Target="https://www.youtube.com/watch?v=NRKJZkSlKEk" TargetMode="External"/><Relationship Id="rId7" Type="http://schemas.openxmlformats.org/officeDocument/2006/relationships/hyperlink" Target="https://www.youtube.com/watch?v=GAatx9NFXh8" TargetMode="External"/><Relationship Id="rId12" Type="http://schemas.openxmlformats.org/officeDocument/2006/relationships/hyperlink" Target="https://www.youtube.com/watch?v=EdhuhKZg8tQ" TargetMode="External"/><Relationship Id="rId17" Type="http://schemas.openxmlformats.org/officeDocument/2006/relationships/hyperlink" Target="https://www.youtube.com/watch?v=RXAj-l-hN94" TargetMode="External"/><Relationship Id="rId2" Type="http://schemas.openxmlformats.org/officeDocument/2006/relationships/hyperlink" Target="https://www.youtube.com/watch?v=eyKEtGVasR4" TargetMode="External"/><Relationship Id="rId16" Type="http://schemas.openxmlformats.org/officeDocument/2006/relationships/hyperlink" Target="https://www.youtube.com/watch?v=gek34qQn7VI" TargetMode="External"/><Relationship Id="rId1" Type="http://schemas.openxmlformats.org/officeDocument/2006/relationships/hyperlink" Target="https://www.youtube.com/watch?v=rYlljvIOcNQ" TargetMode="External"/><Relationship Id="rId6" Type="http://schemas.openxmlformats.org/officeDocument/2006/relationships/hyperlink" Target="https://www.youtube.com/watch?v=2wGne-k4X7I" TargetMode="External"/><Relationship Id="rId11" Type="http://schemas.openxmlformats.org/officeDocument/2006/relationships/hyperlink" Target="https://www.youtube.com/watch?v=XaRWXGfGcFY" TargetMode="External"/><Relationship Id="rId5" Type="http://schemas.openxmlformats.org/officeDocument/2006/relationships/hyperlink" Target="https://www.youtube.com/watch?v=dIjisW3vnkI" TargetMode="External"/><Relationship Id="rId15" Type="http://schemas.openxmlformats.org/officeDocument/2006/relationships/hyperlink" Target="https://www.youtube.com/watch?v=Kc8eQ012ZAM" TargetMode="External"/><Relationship Id="rId10" Type="http://schemas.openxmlformats.org/officeDocument/2006/relationships/hyperlink" Target="https://www.youtube.com/watch?v=Jk0AU9KpwR8" TargetMode="External"/><Relationship Id="rId19" Type="http://schemas.openxmlformats.org/officeDocument/2006/relationships/hyperlink" Target="https://www.youtube.com/watch?v=oJp02IglTXI" TargetMode="External"/><Relationship Id="rId4" Type="http://schemas.openxmlformats.org/officeDocument/2006/relationships/hyperlink" Target="https://www.youtube.com/watch?v=Wg6_riF9pns" TargetMode="External"/><Relationship Id="rId9" Type="http://schemas.openxmlformats.org/officeDocument/2006/relationships/hyperlink" Target="https://www.youtube.com/watch?v=hNqOs4YeLNw" TargetMode="External"/><Relationship Id="rId14" Type="http://schemas.openxmlformats.org/officeDocument/2006/relationships/hyperlink" Target="https://www.youtube.com/watch?v=xt7zYqefN7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tabSelected="1" topLeftCell="C1" workbookViewId="0">
      <pane ySplit="3" topLeftCell="A112" activePane="bottomLeft" state="frozen"/>
      <selection pane="bottomLeft" activeCell="C38" sqref="A38:XFD38"/>
    </sheetView>
  </sheetViews>
  <sheetFormatPr defaultColWidth="14.42578125" defaultRowHeight="15" customHeight="1"/>
  <cols>
    <col min="1" max="3" width="10.7109375" customWidth="1"/>
    <col min="4" max="4" width="13.42578125" customWidth="1"/>
    <col min="5" max="5" width="44.140625" customWidth="1"/>
    <col min="6" max="6" width="10.5703125" customWidth="1"/>
    <col min="7" max="7" width="76.5703125" style="138" customWidth="1"/>
    <col min="8" max="9" width="14.42578125" customWidth="1"/>
  </cols>
  <sheetData>
    <row r="1" spans="1:9" ht="15.75" customHeight="1">
      <c r="A1" s="1" t="s">
        <v>0</v>
      </c>
      <c r="B1" s="2"/>
      <c r="D1" s="3"/>
      <c r="E1" s="3"/>
      <c r="F1" s="4"/>
      <c r="G1" s="3"/>
      <c r="H1" s="5"/>
      <c r="I1" s="6"/>
    </row>
    <row r="2" spans="1:9" ht="15.75" customHeight="1">
      <c r="A2" s="2" t="s">
        <v>1</v>
      </c>
      <c r="B2" s="2"/>
      <c r="D2" s="3"/>
      <c r="E2" s="3"/>
      <c r="F2" s="4"/>
      <c r="G2" s="3"/>
      <c r="H2" s="5"/>
      <c r="I2" s="6"/>
    </row>
    <row r="3" spans="1:9" ht="15.75" customHeight="1">
      <c r="A3" s="7" t="s">
        <v>2</v>
      </c>
      <c r="B3" s="7" t="s">
        <v>3</v>
      </c>
      <c r="C3" s="8" t="s">
        <v>4</v>
      </c>
      <c r="D3" s="9" t="s">
        <v>5</v>
      </c>
      <c r="E3" s="9" t="s">
        <v>6</v>
      </c>
      <c r="F3" s="10" t="s">
        <v>7</v>
      </c>
      <c r="G3" s="9" t="s">
        <v>8</v>
      </c>
      <c r="H3" s="11" t="s">
        <v>9</v>
      </c>
      <c r="I3" s="12" t="s">
        <v>10</v>
      </c>
    </row>
    <row r="4" spans="1:9" ht="38.25">
      <c r="A4" s="13" t="s">
        <v>11</v>
      </c>
      <c r="B4" s="13" t="s">
        <v>12</v>
      </c>
      <c r="C4" s="14" t="s">
        <v>13</v>
      </c>
      <c r="D4" s="15" t="s">
        <v>14</v>
      </c>
      <c r="E4" s="15" t="s">
        <v>15</v>
      </c>
      <c r="F4" s="16">
        <v>6.7592592592592591E-3</v>
      </c>
      <c r="G4" s="17" t="s">
        <v>16</v>
      </c>
      <c r="H4" s="18" t="str">
        <f>HYPERLINK("https://www.youtube.com/watch?v=2v2bZhvHo68","https://www.youtube.com/watch?v=2v2bZhvHo68")</f>
        <v>https://www.youtube.com/watch?v=2v2bZhvHo68</v>
      </c>
      <c r="I4" s="6"/>
    </row>
    <row r="5" spans="1:9" ht="38.25">
      <c r="A5" s="13" t="s">
        <v>11</v>
      </c>
      <c r="B5" s="13" t="s">
        <v>12</v>
      </c>
      <c r="C5" s="14" t="s">
        <v>13</v>
      </c>
      <c r="D5" s="15" t="s">
        <v>14</v>
      </c>
      <c r="E5" s="19" t="s">
        <v>17</v>
      </c>
      <c r="F5" s="16">
        <v>3.9699074074074072E-3</v>
      </c>
      <c r="G5" s="17" t="s">
        <v>16</v>
      </c>
      <c r="H5" s="18" t="str">
        <f>HYPERLINK("https://www.youtube.com/watch?v=tQT6wbYG1fQ","https://www.youtube.com/watch?v=tQT6wbYG1fQ")</f>
        <v>https://www.youtube.com/watch?v=tQT6wbYG1fQ</v>
      </c>
      <c r="I5" s="6"/>
    </row>
    <row r="6" spans="1:9" ht="15.75" customHeight="1">
      <c r="A6" s="20" t="s">
        <v>18</v>
      </c>
      <c r="B6" s="20" t="s">
        <v>19</v>
      </c>
      <c r="C6" s="21" t="s">
        <v>20</v>
      </c>
      <c r="D6" s="22" t="s">
        <v>21</v>
      </c>
      <c r="E6" s="23" t="s">
        <v>22</v>
      </c>
      <c r="F6" s="24">
        <v>1.9814814814814816E-2</v>
      </c>
      <c r="G6" s="23" t="s">
        <v>23</v>
      </c>
      <c r="H6" s="25" t="str">
        <f>HYPERLINK("https://www.youtube.com/watch?v=2jiY8whCOfI","https://www.youtube.com/watch?v=2jiY8whCOfI")</f>
        <v>https://www.youtube.com/watch?v=2jiY8whCOfI</v>
      </c>
      <c r="I6" s="6"/>
    </row>
    <row r="7" spans="1:9" ht="15.75" customHeight="1">
      <c r="A7" s="20" t="s">
        <v>18</v>
      </c>
      <c r="B7" s="20" t="s">
        <v>19</v>
      </c>
      <c r="C7" s="21" t="s">
        <v>20</v>
      </c>
      <c r="D7" s="22" t="s">
        <v>21</v>
      </c>
      <c r="E7" s="23" t="s">
        <v>24</v>
      </c>
      <c r="F7" s="24">
        <v>1.982638888888889E-2</v>
      </c>
      <c r="G7" s="23" t="s">
        <v>25</v>
      </c>
      <c r="H7" s="25" t="str">
        <f>HYPERLINK("https://www.youtube.com/watch?v=fPCRmKVRbhQ","https://www.youtube.com/watch?v=fPCRmKVRbhQ")</f>
        <v>https://www.youtube.com/watch?v=fPCRmKVRbhQ</v>
      </c>
      <c r="I7" s="6"/>
    </row>
    <row r="8" spans="1:9" ht="15.75" customHeight="1">
      <c r="A8" s="20" t="s">
        <v>18</v>
      </c>
      <c r="B8" s="20" t="s">
        <v>19</v>
      </c>
      <c r="C8" s="21" t="s">
        <v>20</v>
      </c>
      <c r="D8" s="22" t="s">
        <v>21</v>
      </c>
      <c r="E8" s="23" t="s">
        <v>26</v>
      </c>
      <c r="F8" s="24">
        <v>1.982638888888889E-2</v>
      </c>
      <c r="G8" s="23" t="s">
        <v>27</v>
      </c>
      <c r="H8" s="25" t="str">
        <f>HYPERLINK("https://www.youtube.com/watch?v=KjdSgwpNJso","https://www.youtube.com/watch?v=KjdSgwpNJso")</f>
        <v>https://www.youtube.com/watch?v=KjdSgwpNJso</v>
      </c>
      <c r="I8" s="6"/>
    </row>
    <row r="9" spans="1:9" ht="15.75" customHeight="1">
      <c r="A9" s="20" t="s">
        <v>18</v>
      </c>
      <c r="B9" s="20" t="s">
        <v>19</v>
      </c>
      <c r="C9" s="21" t="s">
        <v>20</v>
      </c>
      <c r="D9" s="22" t="s">
        <v>21</v>
      </c>
      <c r="E9" s="23" t="s">
        <v>28</v>
      </c>
      <c r="F9" s="24">
        <v>1.9814814814814816E-2</v>
      </c>
      <c r="G9" s="23" t="s">
        <v>29</v>
      </c>
      <c r="H9" s="25" t="str">
        <f>HYPERLINK("https://www.youtube.com/watch?v=JbtT19aSLas","https://www.youtube.com/watch?v=JbtT19aSLas")</f>
        <v>https://www.youtube.com/watch?v=JbtT19aSLas</v>
      </c>
      <c r="I9" s="6"/>
    </row>
    <row r="10" spans="1:9" ht="15.75" customHeight="1">
      <c r="A10" s="20" t="s">
        <v>18</v>
      </c>
      <c r="B10" s="20" t="s">
        <v>19</v>
      </c>
      <c r="C10" s="21" t="s">
        <v>20</v>
      </c>
      <c r="D10" s="22" t="s">
        <v>21</v>
      </c>
      <c r="E10" s="23" t="s">
        <v>30</v>
      </c>
      <c r="F10" s="26">
        <v>2.0833333333333332E-2</v>
      </c>
      <c r="G10" s="23" t="s">
        <v>31</v>
      </c>
      <c r="H10" s="27" t="str">
        <f>HYPERLINK("https://www.youtube.com/watch?v=dY-t0JPQygs","https://www.youtube.com/watch?v=dY-t0JPQygs")</f>
        <v>https://www.youtube.com/watch?v=dY-t0JPQygs</v>
      </c>
      <c r="I10" s="6"/>
    </row>
    <row r="11" spans="1:9" ht="15.75" customHeight="1">
      <c r="A11" s="20" t="s">
        <v>18</v>
      </c>
      <c r="B11" s="20" t="s">
        <v>19</v>
      </c>
      <c r="C11" s="21" t="s">
        <v>20</v>
      </c>
      <c r="D11" s="22" t="s">
        <v>21</v>
      </c>
      <c r="E11" s="23" t="s">
        <v>32</v>
      </c>
      <c r="F11" s="24">
        <v>1.9814814814814816E-2</v>
      </c>
      <c r="G11" s="23" t="s">
        <v>33</v>
      </c>
      <c r="H11" s="25" t="str">
        <f>HYPERLINK("https://www.youtube.com/watch?v=LSeElQoN4WU","https://www.youtube.com/watch?v=LSeElQoN4WU")</f>
        <v>https://www.youtube.com/watch?v=LSeElQoN4WU</v>
      </c>
      <c r="I11" s="6"/>
    </row>
    <row r="12" spans="1:9" ht="15.75" customHeight="1">
      <c r="A12" s="28" t="s">
        <v>34</v>
      </c>
      <c r="B12" s="28" t="s">
        <v>35</v>
      </c>
      <c r="C12" s="29" t="s">
        <v>20</v>
      </c>
      <c r="D12" s="30" t="s">
        <v>36</v>
      </c>
      <c r="E12" s="31" t="s">
        <v>37</v>
      </c>
      <c r="F12" s="32">
        <v>1.0497685185185185E-2</v>
      </c>
      <c r="G12" s="23" t="s">
        <v>38</v>
      </c>
      <c r="H12" s="25" t="str">
        <f>HYPERLINK("https://www.youtube.com/watch?v=PRRQgLDW_3E","https://www.youtube.com/watch?v=PRRQgLDW_3E")</f>
        <v>https://www.youtube.com/watch?v=PRRQgLDW_3E</v>
      </c>
      <c r="I12" s="6"/>
    </row>
    <row r="13" spans="1:9" ht="15.75" customHeight="1">
      <c r="A13" s="28" t="s">
        <v>34</v>
      </c>
      <c r="B13" s="28" t="s">
        <v>35</v>
      </c>
      <c r="C13" s="29" t="s">
        <v>20</v>
      </c>
      <c r="D13" s="30" t="s">
        <v>36</v>
      </c>
      <c r="E13" s="31" t="s">
        <v>39</v>
      </c>
      <c r="F13" s="33">
        <v>1.9097222222222224E-2</v>
      </c>
      <c r="G13" s="38" t="s">
        <v>40</v>
      </c>
      <c r="H13" s="25" t="str">
        <f>HYPERLINK("https://www.youtube.com/watch?v=ocppM-oEchs","https://www.youtube.com/watch?v=ocppM-oEchs")</f>
        <v>https://www.youtube.com/watch?v=ocppM-oEchs</v>
      </c>
      <c r="I13" s="6"/>
    </row>
    <row r="14" spans="1:9" ht="15.75" customHeight="1">
      <c r="A14" s="28" t="s">
        <v>34</v>
      </c>
      <c r="B14" s="28" t="s">
        <v>35</v>
      </c>
      <c r="C14" s="29" t="s">
        <v>20</v>
      </c>
      <c r="D14" s="30" t="s">
        <v>36</v>
      </c>
      <c r="E14" s="31" t="s">
        <v>41</v>
      </c>
      <c r="F14" s="33">
        <v>1.2418981481481482E-2</v>
      </c>
      <c r="G14" s="38" t="s">
        <v>42</v>
      </c>
      <c r="H14" s="35" t="str">
        <f>HYPERLINK("https://www.youtube.com/watch?v=WEJNybTopfE","https://www.youtube.com/watch?v=WEJNybTopfE")</f>
        <v>https://www.youtube.com/watch?v=WEJNybTopfE</v>
      </c>
      <c r="I14" s="6"/>
    </row>
    <row r="15" spans="1:9" ht="15.75" customHeight="1">
      <c r="A15" s="28" t="s">
        <v>34</v>
      </c>
      <c r="B15" s="28" t="s">
        <v>35</v>
      </c>
      <c r="C15" s="29" t="s">
        <v>20</v>
      </c>
      <c r="D15" s="30" t="s">
        <v>36</v>
      </c>
      <c r="E15" s="31" t="s">
        <v>43</v>
      </c>
      <c r="F15" s="33">
        <v>2.8298611111111111E-2</v>
      </c>
      <c r="G15" s="31" t="s">
        <v>44</v>
      </c>
      <c r="H15" s="35" t="str">
        <f>HYPERLINK("https://www.youtube.com/watch?v=swU13EJpId4","https://www.youtube.com/watch?v=swU13EJpId4")</f>
        <v>https://www.youtube.com/watch?v=swU13EJpId4</v>
      </c>
      <c r="I15" s="6"/>
    </row>
    <row r="16" spans="1:9" ht="15.75" customHeight="1">
      <c r="A16" s="28" t="s">
        <v>34</v>
      </c>
      <c r="B16" s="28" t="s">
        <v>35</v>
      </c>
      <c r="C16" s="29" t="s">
        <v>20</v>
      </c>
      <c r="D16" s="30" t="s">
        <v>36</v>
      </c>
      <c r="E16" s="31" t="s">
        <v>45</v>
      </c>
      <c r="F16" s="33">
        <v>1.0717592592592593E-2</v>
      </c>
      <c r="G16" s="36" t="s">
        <v>46</v>
      </c>
      <c r="H16" s="35" t="str">
        <f>HYPERLINK("https://www.youtube.com/watch?v=zZvCclI9G0A","https://www.youtube.com/watch?v=zZvCclI9G0A")</f>
        <v>https://www.youtube.com/watch?v=zZvCclI9G0A</v>
      </c>
      <c r="I16" s="6"/>
    </row>
    <row r="17" spans="1:10" ht="15.75" customHeight="1">
      <c r="A17" s="28" t="s">
        <v>34</v>
      </c>
      <c r="B17" s="28" t="s">
        <v>35</v>
      </c>
      <c r="C17" s="29" t="s">
        <v>20</v>
      </c>
      <c r="D17" s="30" t="s">
        <v>36</v>
      </c>
      <c r="E17" s="31" t="s">
        <v>47</v>
      </c>
      <c r="F17" s="33">
        <v>6.0416666666666665E-3</v>
      </c>
      <c r="G17" s="38" t="s">
        <v>48</v>
      </c>
      <c r="H17" s="35" t="str">
        <f>HYPERLINK("https://www.youtube.com/watch?v=dBBhNIzAEZM","https://www.youtube.com/watch?v=dBBhNIzAEZM")</f>
        <v>https://www.youtube.com/watch?v=dBBhNIzAEZM</v>
      </c>
      <c r="I17" s="6"/>
    </row>
    <row r="18" spans="1:10" ht="15.75" customHeight="1">
      <c r="A18" s="28" t="s">
        <v>34</v>
      </c>
      <c r="B18" s="28" t="s">
        <v>35</v>
      </c>
      <c r="C18" s="29" t="s">
        <v>20</v>
      </c>
      <c r="D18" s="30" t="s">
        <v>36</v>
      </c>
      <c r="E18" s="31" t="s">
        <v>49</v>
      </c>
      <c r="F18" s="33">
        <v>6.1342592592592594E-3</v>
      </c>
      <c r="G18" s="31" t="s">
        <v>50</v>
      </c>
      <c r="H18" s="35" t="str">
        <f>HYPERLINK("https://www.youtube.com/watch?v=DTLpAWtvJ6Y","https://www.youtube.com/watch?v=DTLpAWtvJ6Y")</f>
        <v>https://www.youtube.com/watch?v=DTLpAWtvJ6Y</v>
      </c>
      <c r="I18" s="6"/>
    </row>
    <row r="19" spans="1:10" ht="25.5">
      <c r="A19" s="28" t="s">
        <v>34</v>
      </c>
      <c r="B19" s="28" t="s">
        <v>35</v>
      </c>
      <c r="C19" s="29" t="s">
        <v>20</v>
      </c>
      <c r="D19" s="30" t="s">
        <v>36</v>
      </c>
      <c r="E19" s="31" t="s">
        <v>51</v>
      </c>
      <c r="F19" s="33">
        <v>1.1770833333333333E-2</v>
      </c>
      <c r="G19" s="38" t="s">
        <v>52</v>
      </c>
      <c r="H19" s="35" t="str">
        <f>HYPERLINK("https://www.youtube.com/watch?v=abN8w33Ed-A","https://www.youtube.com/watch?v=abN8w33Ed-A")</f>
        <v>https://www.youtube.com/watch?v=abN8w33Ed-A</v>
      </c>
      <c r="I19" s="6"/>
    </row>
    <row r="20" spans="1:10" ht="12.75">
      <c r="A20" s="28" t="s">
        <v>34</v>
      </c>
      <c r="B20" s="28" t="s">
        <v>35</v>
      </c>
      <c r="C20" s="29" t="s">
        <v>20</v>
      </c>
      <c r="D20" s="30" t="s">
        <v>36</v>
      </c>
      <c r="E20" s="30" t="s">
        <v>53</v>
      </c>
      <c r="F20" s="33">
        <v>3.0752314814814816E-2</v>
      </c>
      <c r="G20" s="38" t="s">
        <v>54</v>
      </c>
      <c r="H20" s="25" t="str">
        <f>HYPERLINK("https://www.youtube.com/watch?v=pS9OIpwQij4","https://www.youtube.com/watch?v=pS9OIpwQij4")</f>
        <v>https://www.youtube.com/watch?v=pS9OIpwQij4</v>
      </c>
      <c r="I20" s="6"/>
    </row>
    <row r="21" spans="1:10" ht="51">
      <c r="A21" s="28" t="s">
        <v>34</v>
      </c>
      <c r="B21" s="28" t="s">
        <v>35</v>
      </c>
      <c r="C21" s="29" t="s">
        <v>20</v>
      </c>
      <c r="D21" s="30" t="s">
        <v>36</v>
      </c>
      <c r="E21" s="31" t="s">
        <v>55</v>
      </c>
      <c r="F21" s="32">
        <v>2.2800925925925926E-2</v>
      </c>
      <c r="G21" s="38" t="s">
        <v>56</v>
      </c>
      <c r="H21" s="35" t="str">
        <f>HYPERLINK("https://www.youtube.com/watch?v=LVJQYtbZmoQ","https://www.youtube.com/watch?v=LVJQYtbZmoQ")</f>
        <v>https://www.youtube.com/watch?v=LVJQYtbZmoQ</v>
      </c>
      <c r="I21" s="6"/>
    </row>
    <row r="22" spans="1:10" ht="25.5">
      <c r="A22" s="28" t="s">
        <v>34</v>
      </c>
      <c r="B22" s="28" t="s">
        <v>35</v>
      </c>
      <c r="C22" s="29" t="s">
        <v>20</v>
      </c>
      <c r="D22" s="30" t="s">
        <v>36</v>
      </c>
      <c r="E22" s="30" t="s">
        <v>57</v>
      </c>
      <c r="F22" s="33">
        <v>1.6967592592592593E-2</v>
      </c>
      <c r="G22" s="38" t="s">
        <v>58</v>
      </c>
      <c r="H22" s="35" t="str">
        <f>HYPERLINK("https://www.youtube.com/watch?v=UQwdBQSrt38","https://www.youtube.com/watch?v=UQwdBQSrt38")</f>
        <v>https://www.youtube.com/watch?v=UQwdBQSrt38</v>
      </c>
      <c r="I22" s="6"/>
    </row>
    <row r="23" spans="1:10" ht="25.5">
      <c r="A23" s="28" t="s">
        <v>34</v>
      </c>
      <c r="B23" s="28" t="s">
        <v>35</v>
      </c>
      <c r="C23" s="29" t="s">
        <v>20</v>
      </c>
      <c r="D23" s="30" t="s">
        <v>36</v>
      </c>
      <c r="E23" s="30" t="s">
        <v>59</v>
      </c>
      <c r="F23" s="32">
        <v>2.3356481481481482E-2</v>
      </c>
      <c r="G23" s="38" t="s">
        <v>60</v>
      </c>
      <c r="H23" s="35" t="str">
        <f>HYPERLINK("https://www.youtube.com/watch?v=ojtsRh_bfHg","https://www.youtube.com/watch?v=ojtsRh_bfHg")</f>
        <v>https://www.youtube.com/watch?v=ojtsRh_bfHg</v>
      </c>
      <c r="I23" s="6"/>
    </row>
    <row r="24" spans="1:10" ht="25.5">
      <c r="A24" s="28" t="s">
        <v>34</v>
      </c>
      <c r="B24" s="28" t="s">
        <v>35</v>
      </c>
      <c r="C24" s="29" t="s">
        <v>20</v>
      </c>
      <c r="D24" s="30" t="s">
        <v>36</v>
      </c>
      <c r="E24" s="31" t="s">
        <v>61</v>
      </c>
      <c r="F24" s="33">
        <v>1.53125E-2</v>
      </c>
      <c r="G24" s="38" t="s">
        <v>62</v>
      </c>
      <c r="H24" s="35" t="str">
        <f>HYPERLINK("https://www.youtube.com/watch?v=pluce-zgNVA","https://www.youtube.com/watch?v=pluce-zgNVA")</f>
        <v>https://www.youtube.com/watch?v=pluce-zgNVA</v>
      </c>
      <c r="I24" s="6"/>
    </row>
    <row r="25" spans="1:10" ht="25.5">
      <c r="A25" s="28" t="s">
        <v>34</v>
      </c>
      <c r="B25" s="28" t="s">
        <v>35</v>
      </c>
      <c r="C25" s="29" t="s">
        <v>20</v>
      </c>
      <c r="D25" s="30" t="s">
        <v>36</v>
      </c>
      <c r="E25" s="31" t="s">
        <v>63</v>
      </c>
      <c r="F25" s="33">
        <v>1.0185185185185186E-2</v>
      </c>
      <c r="G25" s="38" t="s">
        <v>64</v>
      </c>
      <c r="H25" s="35" t="str">
        <f>HYPERLINK("https://www.youtube.com/watch?v=LDJb2aSAN-0","https://www.youtube.com/watch?v=LDJb2aSAN-0")</f>
        <v>https://www.youtube.com/watch?v=LDJb2aSAN-0</v>
      </c>
      <c r="I25" s="12"/>
    </row>
    <row r="26" spans="1:10" ht="25.5">
      <c r="A26" s="28" t="s">
        <v>34</v>
      </c>
      <c r="B26" s="28" t="s">
        <v>35</v>
      </c>
      <c r="C26" s="29" t="s">
        <v>20</v>
      </c>
      <c r="D26" s="30" t="s">
        <v>36</v>
      </c>
      <c r="E26" s="31" t="s">
        <v>65</v>
      </c>
      <c r="F26" s="32">
        <v>1.0381944444444444E-2</v>
      </c>
      <c r="G26" s="38" t="s">
        <v>66</v>
      </c>
      <c r="H26" s="35" t="str">
        <f>HYPERLINK("https://www.youtube.com/watch?v=3Che0vVTo4k","https://www.youtube.com/watch?v=3Che0vVTo4k")</f>
        <v>https://www.youtube.com/watch?v=3Che0vVTo4k</v>
      </c>
      <c r="I26" s="6"/>
    </row>
    <row r="27" spans="1:10" ht="25.5">
      <c r="A27" s="28" t="s">
        <v>34</v>
      </c>
      <c r="B27" s="28" t="s">
        <v>35</v>
      </c>
      <c r="C27" s="29" t="s">
        <v>20</v>
      </c>
      <c r="D27" s="30" t="s">
        <v>36</v>
      </c>
      <c r="E27" s="30" t="s">
        <v>67</v>
      </c>
      <c r="F27" s="33">
        <v>3.7847222222222223E-3</v>
      </c>
      <c r="G27" s="38" t="s">
        <v>68</v>
      </c>
      <c r="H27" s="35" t="str">
        <f>HYPERLINK("https://www.youtube.com/watch?v=YiIZehhbXBw","https://www.youtube.com/watch?v=YiIZehhbXBw")</f>
        <v>https://www.youtube.com/watch?v=YiIZehhbXBw</v>
      </c>
      <c r="I27" s="6"/>
    </row>
    <row r="28" spans="1:10" ht="38.25">
      <c r="A28" s="28" t="s">
        <v>34</v>
      </c>
      <c r="B28" s="28" t="s">
        <v>35</v>
      </c>
      <c r="C28" s="29" t="s">
        <v>20</v>
      </c>
      <c r="D28" s="30" t="s">
        <v>36</v>
      </c>
      <c r="E28" s="30" t="s">
        <v>69</v>
      </c>
      <c r="F28" s="33">
        <v>8.3680555555555557E-3</v>
      </c>
      <c r="G28" s="140" t="s">
        <v>70</v>
      </c>
      <c r="H28" s="35" t="str">
        <f>HYPERLINK("https://www.youtube.com/watch?v=ClGmKVgyi8g","https://www.youtube.com/watch?v=ClGmKVgyi8g")</f>
        <v>https://www.youtube.com/watch?v=ClGmKVgyi8g</v>
      </c>
      <c r="I28" s="6"/>
    </row>
    <row r="29" spans="1:10" ht="25.5">
      <c r="A29" s="28" t="s">
        <v>34</v>
      </c>
      <c r="B29" s="28" t="s">
        <v>35</v>
      </c>
      <c r="C29" s="29" t="s">
        <v>20</v>
      </c>
      <c r="D29" s="30" t="s">
        <v>36</v>
      </c>
      <c r="E29" s="31" t="s">
        <v>71</v>
      </c>
      <c r="F29" s="33">
        <v>1.4583333333333334E-2</v>
      </c>
      <c r="G29" s="31" t="s">
        <v>72</v>
      </c>
      <c r="H29" s="35" t="str">
        <f>HYPERLINK("https://www.youtube.com/watch?v=Z0-717gL0xQ","https://www.youtube.com/watch?v=Z0-717gL0xQ")</f>
        <v>https://www.youtube.com/watch?v=Z0-717gL0xQ</v>
      </c>
      <c r="I29" s="12"/>
      <c r="J29" s="37"/>
    </row>
    <row r="30" spans="1:10" ht="25.5">
      <c r="A30" s="28" t="s">
        <v>34</v>
      </c>
      <c r="B30" s="28" t="s">
        <v>35</v>
      </c>
      <c r="C30" s="29" t="s">
        <v>20</v>
      </c>
      <c r="D30" s="30" t="s">
        <v>36</v>
      </c>
      <c r="E30" s="31" t="s">
        <v>73</v>
      </c>
      <c r="F30" s="33">
        <v>1.861111111111111E-2</v>
      </c>
      <c r="G30" s="31" t="s">
        <v>74</v>
      </c>
      <c r="H30" s="35" t="str">
        <f>HYPERLINK("https://www.youtube.com/watch?v=-8UcuajZK_k","https://www.youtube.com/watch?v=-8UcuajZK_k")</f>
        <v>https://www.youtube.com/watch?v=-8UcuajZK_k</v>
      </c>
      <c r="I30" s="6"/>
    </row>
    <row r="31" spans="1:10" ht="38.25">
      <c r="A31" s="28" t="s">
        <v>34</v>
      </c>
      <c r="B31" s="28" t="s">
        <v>35</v>
      </c>
      <c r="C31" s="29" t="s">
        <v>20</v>
      </c>
      <c r="D31" s="30" t="s">
        <v>36</v>
      </c>
      <c r="E31" s="31" t="s">
        <v>75</v>
      </c>
      <c r="F31" s="32">
        <v>1.2662037037037038E-2</v>
      </c>
      <c r="G31" s="31" t="s">
        <v>76</v>
      </c>
      <c r="H31" s="35" t="str">
        <f>HYPERLINK("https://www.youtube.com/watch?v=NDo-MpBDqzk","https://www.youtube.com/watch?v=NDo-MpBDqzk")</f>
        <v>https://www.youtube.com/watch?v=NDo-MpBDqzk</v>
      </c>
      <c r="I31" s="12"/>
    </row>
    <row r="32" spans="1:10" ht="25.5">
      <c r="A32" s="28" t="s">
        <v>34</v>
      </c>
      <c r="B32" s="28" t="s">
        <v>35</v>
      </c>
      <c r="C32" s="29" t="s">
        <v>20</v>
      </c>
      <c r="D32" s="30" t="s">
        <v>36</v>
      </c>
      <c r="E32" s="31" t="s">
        <v>77</v>
      </c>
      <c r="F32" s="32">
        <v>8.3796296296296292E-3</v>
      </c>
      <c r="G32" s="31" t="s">
        <v>78</v>
      </c>
      <c r="H32" s="35" t="str">
        <f>HYPERLINK("https://www.youtube.com/watch?v=BUw4uZQIaU0","https://www.youtube.com/watch?v=BUw4uZQIaU0")</f>
        <v>https://www.youtube.com/watch?v=BUw4uZQIaU0</v>
      </c>
      <c r="I32" s="6"/>
    </row>
    <row r="33" spans="1:9" ht="25.5">
      <c r="A33" s="28" t="s">
        <v>34</v>
      </c>
      <c r="B33" s="28" t="s">
        <v>35</v>
      </c>
      <c r="C33" s="29" t="s">
        <v>20</v>
      </c>
      <c r="D33" s="30" t="s">
        <v>36</v>
      </c>
      <c r="E33" s="31" t="s">
        <v>79</v>
      </c>
      <c r="F33" s="32">
        <v>1.4733796296296297E-2</v>
      </c>
      <c r="G33" s="38" t="s">
        <v>80</v>
      </c>
      <c r="H33" s="25" t="str">
        <f>HYPERLINK("https://www.youtube.com/watch?v=2v7nLhGB24o","https://www.youtube.com/watch?v=2v7nLhGB24o")</f>
        <v>https://www.youtube.com/watch?v=2v7nLhGB24o</v>
      </c>
      <c r="I33" s="6"/>
    </row>
    <row r="34" spans="1:9" ht="38.25">
      <c r="A34" s="28" t="s">
        <v>34</v>
      </c>
      <c r="B34" s="28" t="s">
        <v>35</v>
      </c>
      <c r="C34" s="29" t="s">
        <v>20</v>
      </c>
      <c r="D34" s="30" t="s">
        <v>36</v>
      </c>
      <c r="E34" s="31" t="s">
        <v>81</v>
      </c>
      <c r="F34" s="33">
        <v>1.3055555555555556E-2</v>
      </c>
      <c r="G34" s="38" t="s">
        <v>82</v>
      </c>
      <c r="H34" s="35" t="str">
        <f>HYPERLINK("https://www.youtube.com/watch?v=o96QH_ra4rQ","https://www.youtube.com/watch?v=o96QH_ra4rQ")</f>
        <v>https://www.youtube.com/watch?v=o96QH_ra4rQ</v>
      </c>
      <c r="I34" s="6"/>
    </row>
    <row r="35" spans="1:9" ht="38.25">
      <c r="A35" s="28" t="s">
        <v>34</v>
      </c>
      <c r="B35" s="28" t="s">
        <v>35</v>
      </c>
      <c r="C35" s="29" t="s">
        <v>20</v>
      </c>
      <c r="D35" s="30" t="s">
        <v>36</v>
      </c>
      <c r="E35" s="30" t="s">
        <v>83</v>
      </c>
      <c r="F35" s="32">
        <v>2.1516203703703704E-2</v>
      </c>
      <c r="G35" s="38" t="s">
        <v>84</v>
      </c>
      <c r="H35" s="35" t="str">
        <f>HYPERLINK("https://www.youtube.com/watch?v=8t9g5ATZxJU","https://www.youtube.com/watch?v=8t9g5ATZxJU")</f>
        <v>https://www.youtube.com/watch?v=8t9g5ATZxJU</v>
      </c>
      <c r="I35" s="6"/>
    </row>
    <row r="36" spans="1:9" ht="25.5">
      <c r="A36" s="28" t="s">
        <v>34</v>
      </c>
      <c r="B36" s="28" t="s">
        <v>35</v>
      </c>
      <c r="C36" s="29" t="s">
        <v>20</v>
      </c>
      <c r="D36" s="30" t="s">
        <v>36</v>
      </c>
      <c r="E36" s="30" t="s">
        <v>85</v>
      </c>
      <c r="F36" s="32">
        <v>1.3101851851851852E-2</v>
      </c>
      <c r="G36" s="36" t="s">
        <v>86</v>
      </c>
      <c r="H36" s="35" t="str">
        <f>HYPERLINK("https://www.youtube.com/watch?v=inWE4c8Y2tE","https://www.youtube.com/watch?v=inWE4c8Y2tE")</f>
        <v>https://www.youtube.com/watch?v=inWE4c8Y2tE</v>
      </c>
      <c r="I36" s="6"/>
    </row>
    <row r="37" spans="1:9" ht="38.25">
      <c r="A37" s="28" t="s">
        <v>34</v>
      </c>
      <c r="B37" s="28" t="s">
        <v>35</v>
      </c>
      <c r="C37" s="29" t="s">
        <v>20</v>
      </c>
      <c r="D37" s="30" t="s">
        <v>36</v>
      </c>
      <c r="E37" s="30" t="s">
        <v>87</v>
      </c>
      <c r="F37" s="32">
        <v>2.9386574074074075E-2</v>
      </c>
      <c r="G37" s="38" t="s">
        <v>88</v>
      </c>
      <c r="H37" s="35" t="str">
        <f>HYPERLINK("https://www.youtube.com/watch?v=358zjOdA7kc","https://www.youtube.com/watch?v=358zjOdA7kc")</f>
        <v>https://www.youtube.com/watch?v=358zjOdA7kc</v>
      </c>
      <c r="I37" s="6"/>
    </row>
    <row r="38" spans="1:9" ht="63.75">
      <c r="A38" s="28" t="s">
        <v>89</v>
      </c>
      <c r="B38" s="28" t="s">
        <v>90</v>
      </c>
      <c r="C38" s="29" t="s">
        <v>20</v>
      </c>
      <c r="D38" s="22" t="s">
        <v>91</v>
      </c>
      <c r="E38" s="38" t="s">
        <v>92</v>
      </c>
      <c r="F38" s="39">
        <v>7.858796296296296E-3</v>
      </c>
      <c r="G38" s="139" t="s">
        <v>93</v>
      </c>
      <c r="H38" s="27" t="str">
        <f>HYPERLINK("https://www.youtube.com/watch?v=q47YuMdWbR0","https://www.youtube.com/watch?v=q47YuMdWbR0")</f>
        <v>https://www.youtube.com/watch?v=q47YuMdWbR0</v>
      </c>
      <c r="I38" s="6"/>
    </row>
    <row r="39" spans="1:9" ht="114.75">
      <c r="A39" s="28" t="s">
        <v>89</v>
      </c>
      <c r="B39" s="28" t="s">
        <v>90</v>
      </c>
      <c r="C39" s="29" t="s">
        <v>20</v>
      </c>
      <c r="D39" s="22" t="s">
        <v>91</v>
      </c>
      <c r="E39" s="38" t="s">
        <v>94</v>
      </c>
      <c r="F39" s="24">
        <v>2.1828703703703704E-2</v>
      </c>
      <c r="G39" s="23" t="s">
        <v>95</v>
      </c>
      <c r="H39" s="27" t="str">
        <f>HYPERLINK("https://www.youtube.com/watch?v=Oks0XXZv3-E","https://www.youtube.com/watch?v=Oks0XXZv3-E")</f>
        <v>https://www.youtube.com/watch?v=Oks0XXZv3-E</v>
      </c>
      <c r="I39" s="6"/>
    </row>
    <row r="40" spans="1:9" ht="15.75" customHeight="1">
      <c r="A40" s="28" t="s">
        <v>96</v>
      </c>
      <c r="B40" s="28" t="s">
        <v>97</v>
      </c>
      <c r="C40" s="29" t="s">
        <v>20</v>
      </c>
      <c r="D40" s="22" t="s">
        <v>98</v>
      </c>
      <c r="E40" s="34" t="s">
        <v>99</v>
      </c>
      <c r="F40" s="26">
        <v>4.1319444444444442E-3</v>
      </c>
      <c r="G40" s="38" t="s">
        <v>100</v>
      </c>
      <c r="H40" s="27" t="str">
        <f>HYPERLINK("https://www.youtube.com/watch?v=NRdQgc3zHdA","https://www.youtube.com/watch?v=NRdQgc3zHdA")</f>
        <v>https://www.youtube.com/watch?v=NRdQgc3zHdA</v>
      </c>
      <c r="I40" s="6"/>
    </row>
    <row r="41" spans="1:9" ht="15.75" customHeight="1">
      <c r="A41" s="28" t="s">
        <v>96</v>
      </c>
      <c r="B41" s="28" t="s">
        <v>97</v>
      </c>
      <c r="C41" s="29" t="s">
        <v>20</v>
      </c>
      <c r="D41" s="22" t="s">
        <v>98</v>
      </c>
      <c r="E41" s="34" t="s">
        <v>101</v>
      </c>
      <c r="F41" s="24">
        <v>3.1018518518518517E-3</v>
      </c>
      <c r="G41" s="38" t="s">
        <v>102</v>
      </c>
      <c r="H41" s="27" t="str">
        <f>HYPERLINK("https://www.youtube.com/watch?v=Uaiq21k0Wdk","https://www.youtube.com/watch?v=Uaiq21k0Wdk")</f>
        <v>https://www.youtube.com/watch?v=Uaiq21k0Wdk</v>
      </c>
      <c r="I41" s="6"/>
    </row>
    <row r="42" spans="1:9" ht="15.75" customHeight="1">
      <c r="A42" s="28" t="s">
        <v>96</v>
      </c>
      <c r="B42" s="28" t="s">
        <v>97</v>
      </c>
      <c r="C42" s="29" t="s">
        <v>20</v>
      </c>
      <c r="D42" s="22" t="s">
        <v>98</v>
      </c>
      <c r="E42" s="34" t="s">
        <v>103</v>
      </c>
      <c r="F42" s="24">
        <v>3.0787037037037037E-3</v>
      </c>
      <c r="G42" s="23" t="s">
        <v>104</v>
      </c>
      <c r="H42" s="27" t="str">
        <f>HYPERLINK("https://www.youtube.com/watch?v=JoIDcOmj6iU","https://www.youtube.com/watch?v=JoIDcOmj6iU")</f>
        <v>https://www.youtube.com/watch?v=JoIDcOmj6iU</v>
      </c>
      <c r="I42" s="6"/>
    </row>
    <row r="43" spans="1:9" ht="15.75" customHeight="1">
      <c r="A43" s="28" t="s">
        <v>96</v>
      </c>
      <c r="B43" s="28" t="s">
        <v>97</v>
      </c>
      <c r="C43" s="29" t="s">
        <v>20</v>
      </c>
      <c r="D43" s="22" t="s">
        <v>98</v>
      </c>
      <c r="E43" s="34" t="s">
        <v>105</v>
      </c>
      <c r="F43" s="24">
        <v>5.347222222222222E-3</v>
      </c>
      <c r="G43" s="38" t="s">
        <v>106</v>
      </c>
      <c r="H43" s="27" t="str">
        <f>HYPERLINK("https://www.youtube.com/watch?v=9duqwbPypko","https://www.youtube.com/watch?v=9duqwbPypko")</f>
        <v>https://www.youtube.com/watch?v=9duqwbPypko</v>
      </c>
      <c r="I43" s="6"/>
    </row>
    <row r="44" spans="1:9" ht="15.75" customHeight="1">
      <c r="A44" s="28" t="s">
        <v>96</v>
      </c>
      <c r="B44" s="28" t="s">
        <v>97</v>
      </c>
      <c r="C44" s="29" t="s">
        <v>20</v>
      </c>
      <c r="D44" s="22" t="s">
        <v>98</v>
      </c>
      <c r="E44" s="34" t="s">
        <v>107</v>
      </c>
      <c r="F44" s="24">
        <v>2.8124999999999999E-3</v>
      </c>
      <c r="G44" s="40" t="s">
        <v>108</v>
      </c>
      <c r="H44" s="27" t="str">
        <f>HYPERLINK("https://www.youtube.com/watch?v=TdM6cMqsquk","https://www.youtube.com/watch?v=TdM6cMqsquk")</f>
        <v>https://www.youtube.com/watch?v=TdM6cMqsquk</v>
      </c>
      <c r="I44" s="6"/>
    </row>
    <row r="45" spans="1:9" ht="25.5">
      <c r="A45" s="28" t="s">
        <v>96</v>
      </c>
      <c r="B45" s="28" t="s">
        <v>97</v>
      </c>
      <c r="C45" s="29" t="s">
        <v>20</v>
      </c>
      <c r="D45" s="22" t="s">
        <v>98</v>
      </c>
      <c r="E45" s="34" t="s">
        <v>109</v>
      </c>
      <c r="F45" s="26">
        <v>2.4074074074074076E-3</v>
      </c>
      <c r="G45" s="40" t="s">
        <v>110</v>
      </c>
      <c r="H45" s="27" t="str">
        <f>HYPERLINK("https://www.youtube.com/watch?v=2knrI1Kz0hw","https://www.youtube.com/watch?v=2knrI1Kz0hw")</f>
        <v>https://www.youtube.com/watch?v=2knrI1Kz0hw</v>
      </c>
      <c r="I45" s="6"/>
    </row>
    <row r="46" spans="1:9" ht="12.75">
      <c r="A46" s="28" t="s">
        <v>96</v>
      </c>
      <c r="B46" s="28" t="s">
        <v>97</v>
      </c>
      <c r="C46" s="29" t="s">
        <v>20</v>
      </c>
      <c r="D46" s="22" t="s">
        <v>98</v>
      </c>
      <c r="E46" s="34" t="s">
        <v>111</v>
      </c>
      <c r="F46" s="24">
        <v>3.4027777777777776E-3</v>
      </c>
      <c r="G46" s="36" t="s">
        <v>112</v>
      </c>
      <c r="H46" s="27" t="str">
        <f>HYPERLINK("https://www.youtube.com/watch?v=Z4kS5m6U1VA","https://www.youtube.com/watch?v=Z4kS5m6U1VA")</f>
        <v>https://www.youtube.com/watch?v=Z4kS5m6U1VA</v>
      </c>
      <c r="I46" s="6"/>
    </row>
    <row r="47" spans="1:9" ht="12.75">
      <c r="A47" s="28" t="s">
        <v>96</v>
      </c>
      <c r="B47" s="28" t="s">
        <v>97</v>
      </c>
      <c r="C47" s="29" t="s">
        <v>20</v>
      </c>
      <c r="D47" s="22" t="s">
        <v>98</v>
      </c>
      <c r="E47" s="34" t="s">
        <v>113</v>
      </c>
      <c r="F47" s="26">
        <v>3.8541666666666668E-3</v>
      </c>
      <c r="G47" s="38" t="s">
        <v>114</v>
      </c>
      <c r="H47" s="27" t="str">
        <f>HYPERLINK("https://www.youtube.com/watch?v=0Z3yxIeZ00A","https://www.youtube.com/watch?v=0Z3yxIeZ00A")</f>
        <v>https://www.youtube.com/watch?v=0Z3yxIeZ00A</v>
      </c>
      <c r="I47" s="6"/>
    </row>
    <row r="48" spans="1:9" ht="38.25">
      <c r="A48" s="28" t="s">
        <v>115</v>
      </c>
      <c r="B48" s="28" t="s">
        <v>116</v>
      </c>
      <c r="C48" s="29" t="s">
        <v>20</v>
      </c>
      <c r="D48" s="22" t="s">
        <v>117</v>
      </c>
      <c r="E48" s="38" t="s">
        <v>118</v>
      </c>
      <c r="F48" s="26">
        <v>1.9224537037037037E-2</v>
      </c>
      <c r="G48" s="23" t="s">
        <v>119</v>
      </c>
      <c r="H48" s="27" t="str">
        <f>HYPERLINK("https://www.youtube.com/watch?v=sl-hetgDzfg&amp;feature=youtu.be","https://www.youtube.com/watch?v=sl-hetgDzfg&amp;feature=youtu.be")</f>
        <v>https://www.youtube.com/watch?v=sl-hetgDzfg&amp;feature=youtu.be</v>
      </c>
      <c r="I48" s="6"/>
    </row>
    <row r="49" spans="1:9" ht="38.25">
      <c r="A49" s="28" t="s">
        <v>115</v>
      </c>
      <c r="B49" s="28" t="s">
        <v>116</v>
      </c>
      <c r="C49" s="29" t="s">
        <v>20</v>
      </c>
      <c r="D49" s="22" t="s">
        <v>117</v>
      </c>
      <c r="E49" s="38" t="s">
        <v>120</v>
      </c>
      <c r="F49" s="26">
        <v>4.4097222222222225E-2</v>
      </c>
      <c r="G49" s="23" t="s">
        <v>121</v>
      </c>
      <c r="H49" s="27" t="str">
        <f>HYPERLINK("https://www.youtube.com/watch?v=oVTW9QIgGjw","https://www.youtube.com/watch?v=oVTW9QIgGjw")</f>
        <v>https://www.youtube.com/watch?v=oVTW9QIgGjw</v>
      </c>
      <c r="I49" s="6"/>
    </row>
    <row r="50" spans="1:9" ht="15.75" customHeight="1">
      <c r="A50" s="41" t="s">
        <v>122</v>
      </c>
      <c r="B50" s="41" t="s">
        <v>123</v>
      </c>
      <c r="C50" s="42" t="s">
        <v>124</v>
      </c>
      <c r="D50" s="43" t="s">
        <v>125</v>
      </c>
      <c r="E50" s="43" t="s">
        <v>126</v>
      </c>
      <c r="F50" s="44">
        <v>9.479166666666667E-3</v>
      </c>
      <c r="G50" s="45" t="s">
        <v>127</v>
      </c>
      <c r="H50" s="46" t="str">
        <f>HYPERLINK("https://youtu.be/RKCvj1rNckE","https://youtu.be/RKCvj1rNckE")</f>
        <v>https://youtu.be/RKCvj1rNckE</v>
      </c>
      <c r="I50" s="6"/>
    </row>
    <row r="51" spans="1:9" ht="15.75" customHeight="1">
      <c r="A51" s="41" t="s">
        <v>122</v>
      </c>
      <c r="B51" s="41" t="s">
        <v>123</v>
      </c>
      <c r="C51" s="42" t="s">
        <v>124</v>
      </c>
      <c r="D51" s="43" t="s">
        <v>125</v>
      </c>
      <c r="E51" s="43" t="s">
        <v>128</v>
      </c>
      <c r="F51" s="44">
        <v>1.5914351851851853E-2</v>
      </c>
      <c r="G51" s="45" t="s">
        <v>129</v>
      </c>
      <c r="H51" s="46" t="str">
        <f>HYPERLINK("https://youtu.be/g5LtvayFRP4","https://youtu.be/g5LtvayFRP4")</f>
        <v>https://youtu.be/g5LtvayFRP4</v>
      </c>
      <c r="I51" s="6"/>
    </row>
    <row r="52" spans="1:9" ht="15.75" customHeight="1">
      <c r="A52" s="41" t="s">
        <v>122</v>
      </c>
      <c r="B52" s="41" t="s">
        <v>123</v>
      </c>
      <c r="C52" s="42" t="s">
        <v>124</v>
      </c>
      <c r="D52" s="43" t="s">
        <v>125</v>
      </c>
      <c r="E52" s="43" t="s">
        <v>130</v>
      </c>
      <c r="F52" s="44">
        <v>1.1215277777777777E-2</v>
      </c>
      <c r="G52" s="45" t="s">
        <v>131</v>
      </c>
      <c r="H52" s="46" t="str">
        <f>HYPERLINK("https://youtu.be/H58ZPU6gtkU","https://youtu.be/H58ZPU6gtkU")</f>
        <v>https://youtu.be/H58ZPU6gtkU</v>
      </c>
      <c r="I52" s="6"/>
    </row>
    <row r="53" spans="1:9" ht="15.75" customHeight="1">
      <c r="A53" s="41" t="s">
        <v>122</v>
      </c>
      <c r="B53" s="41" t="s">
        <v>123</v>
      </c>
      <c r="C53" s="42" t="s">
        <v>124</v>
      </c>
      <c r="D53" s="43" t="s">
        <v>125</v>
      </c>
      <c r="E53" s="43" t="s">
        <v>132</v>
      </c>
      <c r="F53" s="44">
        <v>9.0740740740740747E-3</v>
      </c>
      <c r="G53" s="45" t="s">
        <v>133</v>
      </c>
      <c r="H53" s="46" t="str">
        <f>HYPERLINK("https://www.youtube.com/watch?v=ENqbpW-uDq4","https://www.youtube.com/watch?v=ENqbpW-uDq4")</f>
        <v>https://www.youtube.com/watch?v=ENqbpW-uDq4</v>
      </c>
      <c r="I53" s="6"/>
    </row>
    <row r="54" spans="1:9" ht="15.75" customHeight="1">
      <c r="A54" s="41" t="s">
        <v>122</v>
      </c>
      <c r="B54" s="41" t="s">
        <v>123</v>
      </c>
      <c r="C54" s="42" t="s">
        <v>124</v>
      </c>
      <c r="D54" s="43" t="s">
        <v>125</v>
      </c>
      <c r="E54" s="43" t="s">
        <v>134</v>
      </c>
      <c r="F54" s="44">
        <v>1.1481481481481481E-2</v>
      </c>
      <c r="G54" s="45" t="s">
        <v>135</v>
      </c>
      <c r="H54" s="46" t="str">
        <f>HYPERLINK("https://www.youtube.com/watch?v=uTNYajqmkmY","https://www.youtube.com/watch?v=uTNYajqmkmY")</f>
        <v>https://www.youtube.com/watch?v=uTNYajqmkmY</v>
      </c>
      <c r="I54" s="6"/>
    </row>
    <row r="55" spans="1:9" ht="15.75" customHeight="1">
      <c r="A55" s="41" t="s">
        <v>122</v>
      </c>
      <c r="B55" s="41" t="s">
        <v>123</v>
      </c>
      <c r="C55" s="42" t="s">
        <v>124</v>
      </c>
      <c r="D55" s="43" t="s">
        <v>125</v>
      </c>
      <c r="E55" s="43" t="s">
        <v>136</v>
      </c>
      <c r="F55" s="44">
        <v>1.1226851851851852E-2</v>
      </c>
      <c r="G55" s="45" t="s">
        <v>137</v>
      </c>
      <c r="H55" s="46" t="str">
        <f>HYPERLINK("https://www.youtube.com/watch?v=j5NsgGuJmUQ","https://www.youtube.com/watch?v=j5NsgGuJmUQ")</f>
        <v>https://www.youtube.com/watch?v=j5NsgGuJmUQ</v>
      </c>
      <c r="I55" s="6"/>
    </row>
    <row r="56" spans="1:9" ht="15.75" customHeight="1">
      <c r="A56" s="41" t="s">
        <v>122</v>
      </c>
      <c r="B56" s="41" t="s">
        <v>123</v>
      </c>
      <c r="C56" s="42" t="s">
        <v>124</v>
      </c>
      <c r="D56" s="43" t="s">
        <v>125</v>
      </c>
      <c r="E56" s="43" t="s">
        <v>138</v>
      </c>
      <c r="F56" s="44">
        <v>1.3113425925925926E-2</v>
      </c>
      <c r="G56" s="45" t="s">
        <v>139</v>
      </c>
      <c r="H56" s="46" t="str">
        <f>HYPERLINK("https://www.youtube.com/watch?v=4dnNh2yGqpo","https://www.youtube.com/watch?v=4dnNh2yGqpo")</f>
        <v>https://www.youtube.com/watch?v=4dnNh2yGqpo</v>
      </c>
      <c r="I56" s="6"/>
    </row>
    <row r="57" spans="1:9" ht="15.75" customHeight="1">
      <c r="A57" s="41" t="s">
        <v>122</v>
      </c>
      <c r="B57" s="41" t="s">
        <v>123</v>
      </c>
      <c r="C57" s="42" t="s">
        <v>124</v>
      </c>
      <c r="D57" s="43" t="s">
        <v>125</v>
      </c>
      <c r="E57" s="43" t="s">
        <v>140</v>
      </c>
      <c r="F57" s="44">
        <v>1.2870370370370371E-2</v>
      </c>
      <c r="G57" s="45" t="s">
        <v>141</v>
      </c>
      <c r="H57" s="46" t="str">
        <f>HYPERLINK("https://www.youtube.com/watch?v=86cvR1dMUCA","https://www.youtube.com/watch?v=86cvR1dMUCA")</f>
        <v>https://www.youtube.com/watch?v=86cvR1dMUCA</v>
      </c>
      <c r="I57" s="6"/>
    </row>
    <row r="58" spans="1:9" ht="15.75" customHeight="1">
      <c r="A58" s="41" t="s">
        <v>122</v>
      </c>
      <c r="B58" s="41" t="s">
        <v>123</v>
      </c>
      <c r="C58" s="42" t="s">
        <v>124</v>
      </c>
      <c r="D58" s="43" t="s">
        <v>125</v>
      </c>
      <c r="E58" s="43" t="s">
        <v>142</v>
      </c>
      <c r="F58" s="44">
        <v>1.4305555555555556E-2</v>
      </c>
      <c r="G58" s="45" t="s">
        <v>143</v>
      </c>
      <c r="H58" s="46" t="str">
        <f>HYPERLINK("https://www.youtube.com/watch?v=AljOJhB1690","https://www.youtube.com/watch?v=AljOJhB1690")</f>
        <v>https://www.youtube.com/watch?v=AljOJhB1690</v>
      </c>
      <c r="I58" s="6"/>
    </row>
    <row r="59" spans="1:9" ht="15.75" customHeight="1">
      <c r="A59" s="41" t="s">
        <v>122</v>
      </c>
      <c r="B59" s="41" t="s">
        <v>123</v>
      </c>
      <c r="C59" s="42" t="s">
        <v>124</v>
      </c>
      <c r="D59" s="43" t="s">
        <v>125</v>
      </c>
      <c r="E59" s="43" t="s">
        <v>144</v>
      </c>
      <c r="F59" s="44">
        <v>1.369212962962963E-2</v>
      </c>
      <c r="G59" s="45" t="s">
        <v>145</v>
      </c>
      <c r="H59" s="46" t="str">
        <f>HYPERLINK("https://www.youtube.com/watch?v=7bP4Y1i6MZM","https://www.youtube.com/watch?v=7bP4Y1i6MZM")</f>
        <v>https://www.youtube.com/watch?v=7bP4Y1i6MZM</v>
      </c>
      <c r="I59" s="6"/>
    </row>
    <row r="60" spans="1:9" ht="15.75" customHeight="1">
      <c r="A60" s="41" t="s">
        <v>122</v>
      </c>
      <c r="B60" s="41" t="s">
        <v>123</v>
      </c>
      <c r="C60" s="42" t="s">
        <v>124</v>
      </c>
      <c r="D60" s="43" t="s">
        <v>125</v>
      </c>
      <c r="E60" s="43" t="s">
        <v>146</v>
      </c>
      <c r="F60" s="44">
        <v>8.6574074074074071E-3</v>
      </c>
      <c r="G60" s="45" t="s">
        <v>147</v>
      </c>
      <c r="H60" s="46" t="str">
        <f>HYPERLINK("https://www.youtube.com/watch?v=I1uwRKZ8vX0","https://www.youtube.com/watch?v=I1uwRKZ8vX0")</f>
        <v>https://www.youtube.com/watch?v=I1uwRKZ8vX0</v>
      </c>
      <c r="I60" s="6"/>
    </row>
    <row r="61" spans="1:9" ht="15.75" customHeight="1">
      <c r="A61" s="41" t="s">
        <v>122</v>
      </c>
      <c r="B61" s="41" t="s">
        <v>123</v>
      </c>
      <c r="C61" s="42" t="s">
        <v>124</v>
      </c>
      <c r="D61" s="43" t="s">
        <v>125</v>
      </c>
      <c r="E61" s="43" t="s">
        <v>148</v>
      </c>
      <c r="F61" s="44">
        <v>1.1238425925925926E-2</v>
      </c>
      <c r="G61" s="45" t="s">
        <v>149</v>
      </c>
      <c r="H61" s="46" t="str">
        <f>HYPERLINK("https://www.youtube.com/watch?v=UDTHidr_3U0","https://www.youtube.com/watch?v=UDTHidr_3U0")</f>
        <v>https://www.youtube.com/watch?v=UDTHidr_3U0</v>
      </c>
      <c r="I61" s="6"/>
    </row>
    <row r="62" spans="1:9" ht="15.75" customHeight="1">
      <c r="A62" s="41" t="s">
        <v>122</v>
      </c>
      <c r="B62" s="41" t="s">
        <v>123</v>
      </c>
      <c r="C62" s="42" t="s">
        <v>124</v>
      </c>
      <c r="D62" s="43" t="s">
        <v>125</v>
      </c>
      <c r="E62" s="43" t="s">
        <v>150</v>
      </c>
      <c r="F62" s="44">
        <v>1.8217592592592594E-2</v>
      </c>
      <c r="G62" s="45" t="s">
        <v>151</v>
      </c>
      <c r="H62" s="46" t="str">
        <f>HYPERLINK("https://www.youtube.com/watch?v=TTU_cUJ8BgE","https://www.youtube.com/watch?v=TTU_cUJ8BgE")</f>
        <v>https://www.youtube.com/watch?v=TTU_cUJ8BgE</v>
      </c>
      <c r="I62" s="6"/>
    </row>
    <row r="63" spans="1:9" ht="15.75" customHeight="1">
      <c r="A63" s="41" t="s">
        <v>122</v>
      </c>
      <c r="B63" s="41" t="s">
        <v>123</v>
      </c>
      <c r="C63" s="42" t="s">
        <v>124</v>
      </c>
      <c r="D63" s="43" t="s">
        <v>125</v>
      </c>
      <c r="E63" s="43" t="s">
        <v>152</v>
      </c>
      <c r="F63" s="44">
        <v>1.8148148148148149E-2</v>
      </c>
      <c r="G63" s="45" t="s">
        <v>153</v>
      </c>
      <c r="H63" s="46" t="str">
        <f>HYPERLINK("https://www.youtube.com/watch?v=48NCYMmncvA","https://www.youtube.com/watch?v=48NCYMmncvA")</f>
        <v>https://www.youtube.com/watch?v=48NCYMmncvA</v>
      </c>
      <c r="I63" s="6"/>
    </row>
    <row r="64" spans="1:9" ht="15.75" customHeight="1">
      <c r="A64" s="41" t="s">
        <v>122</v>
      </c>
      <c r="B64" s="41" t="s">
        <v>123</v>
      </c>
      <c r="C64" s="42" t="s">
        <v>124</v>
      </c>
      <c r="D64" s="43" t="s">
        <v>125</v>
      </c>
      <c r="E64" s="43" t="s">
        <v>154</v>
      </c>
      <c r="F64" s="44">
        <v>6.0879629629629626E-3</v>
      </c>
      <c r="G64" s="45" t="s">
        <v>155</v>
      </c>
      <c r="H64" s="46" t="str">
        <f>HYPERLINK("https://www.youtube.com/watch?v=q3Bun6cTuSI","https://www.youtube.com/watch?v=q3Bun6cTuSI")</f>
        <v>https://www.youtube.com/watch?v=q3Bun6cTuSI</v>
      </c>
      <c r="I64" s="6"/>
    </row>
    <row r="65" spans="1:9" ht="15.75" customHeight="1">
      <c r="A65" s="41" t="s">
        <v>122</v>
      </c>
      <c r="B65" s="41" t="s">
        <v>123</v>
      </c>
      <c r="C65" s="42" t="s">
        <v>124</v>
      </c>
      <c r="D65" s="43" t="s">
        <v>125</v>
      </c>
      <c r="E65" s="43" t="s">
        <v>156</v>
      </c>
      <c r="F65" s="44">
        <v>1.0856481481481481E-2</v>
      </c>
      <c r="G65" s="45" t="s">
        <v>157</v>
      </c>
      <c r="H65" s="46" t="str">
        <f>HYPERLINK("https://www.youtube.com/watch?v=IDXrgD9mq88","https://www.youtube.com/watch?v=IDXrgD9mq88")</f>
        <v>https://www.youtube.com/watch?v=IDXrgD9mq88</v>
      </c>
      <c r="I65" s="6"/>
    </row>
    <row r="66" spans="1:9" ht="15.75" customHeight="1">
      <c r="A66" s="41" t="s">
        <v>122</v>
      </c>
      <c r="B66" s="41" t="s">
        <v>123</v>
      </c>
      <c r="C66" s="42" t="s">
        <v>124</v>
      </c>
      <c r="D66" s="43" t="s">
        <v>125</v>
      </c>
      <c r="E66" s="43" t="s">
        <v>158</v>
      </c>
      <c r="F66" s="44">
        <v>7.7314814814814815E-3</v>
      </c>
      <c r="G66" s="45" t="s">
        <v>159</v>
      </c>
      <c r="H66" s="46" t="str">
        <f>HYPERLINK("https://www.youtube.com/watch?v=NfZPl8espMw","https://www.youtube.com/watch?v=NfZPl8espMw")</f>
        <v>https://www.youtube.com/watch?v=NfZPl8espMw</v>
      </c>
      <c r="I66" s="6"/>
    </row>
    <row r="67" spans="1:9" ht="15.75" customHeight="1">
      <c r="A67" s="41" t="s">
        <v>122</v>
      </c>
      <c r="B67" s="41" t="s">
        <v>123</v>
      </c>
      <c r="C67" s="42" t="s">
        <v>124</v>
      </c>
      <c r="D67" s="43" t="s">
        <v>125</v>
      </c>
      <c r="E67" s="43" t="s">
        <v>160</v>
      </c>
      <c r="F67" s="44">
        <v>2.087962962962963E-2</v>
      </c>
      <c r="G67" s="45" t="s">
        <v>161</v>
      </c>
      <c r="H67" s="46" t="str">
        <f>HYPERLINK("https://www.youtube.com/watch?v=b4KJmhqlDAg","https://www.youtube.com/watch?v=b4KJmhqlDAg")</f>
        <v>https://www.youtube.com/watch?v=b4KJmhqlDAg</v>
      </c>
      <c r="I67" s="6"/>
    </row>
    <row r="68" spans="1:9" ht="15.75" customHeight="1">
      <c r="A68" s="41" t="s">
        <v>122</v>
      </c>
      <c r="B68" s="41" t="s">
        <v>123</v>
      </c>
      <c r="C68" s="42" t="s">
        <v>124</v>
      </c>
      <c r="D68" s="43" t="s">
        <v>125</v>
      </c>
      <c r="E68" s="43" t="s">
        <v>162</v>
      </c>
      <c r="F68" s="44">
        <v>2.0289351851851854E-2</v>
      </c>
      <c r="G68" s="45" t="s">
        <v>163</v>
      </c>
      <c r="H68" s="46" t="str">
        <f>HYPERLINK("https://www.youtube.com/watch?v=qdSCFI1SCz0","https://www.youtube.com/watch?v=qdSCFI1SCz0")</f>
        <v>https://www.youtube.com/watch?v=qdSCFI1SCz0</v>
      </c>
      <c r="I68" s="6"/>
    </row>
    <row r="69" spans="1:9" ht="15.75" customHeight="1">
      <c r="A69" s="41" t="s">
        <v>122</v>
      </c>
      <c r="B69" s="41" t="s">
        <v>123</v>
      </c>
      <c r="C69" s="42" t="s">
        <v>124</v>
      </c>
      <c r="D69" s="43" t="s">
        <v>125</v>
      </c>
      <c r="E69" s="43" t="s">
        <v>164</v>
      </c>
      <c r="F69" s="44">
        <v>8.7037037037037031E-3</v>
      </c>
      <c r="G69" s="45" t="s">
        <v>165</v>
      </c>
      <c r="H69" s="46" t="str">
        <f>HYPERLINK("https://www.youtube.com/watch?v=wAA339xpT7c","https://www.youtube.com/watch?v=wAA339xpT7c")</f>
        <v>https://www.youtube.com/watch?v=wAA339xpT7c</v>
      </c>
      <c r="I69" s="6"/>
    </row>
    <row r="70" spans="1:9" ht="15.75" customHeight="1">
      <c r="A70" s="41" t="s">
        <v>122</v>
      </c>
      <c r="B70" s="41" t="s">
        <v>123</v>
      </c>
      <c r="C70" s="42" t="s">
        <v>124</v>
      </c>
      <c r="D70" s="43" t="s">
        <v>125</v>
      </c>
      <c r="E70" s="43" t="s">
        <v>166</v>
      </c>
      <c r="F70" s="44">
        <v>6.7708333333333336E-3</v>
      </c>
      <c r="G70" s="45" t="s">
        <v>167</v>
      </c>
      <c r="H70" s="46" t="str">
        <f>HYPERLINK("https://www.youtube.com/watch?v=r6QRHh19H7s","https://www.youtube.com/watch?v=r6QRHh19H7s")</f>
        <v>https://www.youtube.com/watch?v=r6QRHh19H7s</v>
      </c>
      <c r="I70" s="6"/>
    </row>
    <row r="71" spans="1:9" ht="15.75" customHeight="1">
      <c r="A71" s="41" t="s">
        <v>122</v>
      </c>
      <c r="B71" s="41" t="s">
        <v>123</v>
      </c>
      <c r="C71" s="42" t="s">
        <v>124</v>
      </c>
      <c r="D71" s="43" t="s">
        <v>125</v>
      </c>
      <c r="E71" s="43" t="s">
        <v>168</v>
      </c>
      <c r="F71" s="44">
        <v>4.7685185185185183E-3</v>
      </c>
      <c r="G71" s="45" t="s">
        <v>169</v>
      </c>
      <c r="H71" s="46" t="str">
        <f>HYPERLINK("https://www.youtube.com/watch?v=XVaQl78_T3s","https://www.youtube.com/watch?v=XVaQl78_T3s")</f>
        <v>https://www.youtube.com/watch?v=XVaQl78_T3s</v>
      </c>
      <c r="I71" s="6"/>
    </row>
    <row r="72" spans="1:9" ht="15.75" customHeight="1">
      <c r="A72" s="41" t="s">
        <v>122</v>
      </c>
      <c r="B72" s="41" t="s">
        <v>123</v>
      </c>
      <c r="C72" s="42" t="s">
        <v>124</v>
      </c>
      <c r="D72" s="43" t="s">
        <v>125</v>
      </c>
      <c r="E72" s="43" t="s">
        <v>170</v>
      </c>
      <c r="F72" s="44">
        <v>1.0277777777777778E-2</v>
      </c>
      <c r="G72" s="45" t="s">
        <v>171</v>
      </c>
      <c r="H72" s="46" t="str">
        <f>HYPERLINK("https://www.youtube.com/watch?v=ATnWJv12iEo","https://www.youtube.com/watch?v=ATnWJv12iEo")</f>
        <v>https://www.youtube.com/watch?v=ATnWJv12iEo</v>
      </c>
      <c r="I72" s="6"/>
    </row>
    <row r="73" spans="1:9" ht="15.75" customHeight="1">
      <c r="A73" s="41" t="s">
        <v>122</v>
      </c>
      <c r="B73" s="41" t="s">
        <v>123</v>
      </c>
      <c r="C73" s="42" t="s">
        <v>124</v>
      </c>
      <c r="D73" s="43" t="s">
        <v>125</v>
      </c>
      <c r="E73" s="43" t="s">
        <v>172</v>
      </c>
      <c r="F73" s="44">
        <v>1.3981481481481482E-2</v>
      </c>
      <c r="G73" s="45" t="s">
        <v>173</v>
      </c>
      <c r="H73" s="46" t="str">
        <f>HYPERLINK("https://www.youtube.com/watch?v=mYS7We_3KUc","https://www.youtube.com/watch?v=mYS7We_3KUc")</f>
        <v>https://www.youtube.com/watch?v=mYS7We_3KUc</v>
      </c>
      <c r="I73" s="6"/>
    </row>
    <row r="74" spans="1:9" ht="15.75" customHeight="1">
      <c r="A74" s="41" t="s">
        <v>122</v>
      </c>
      <c r="B74" s="41" t="s">
        <v>123</v>
      </c>
      <c r="C74" s="42" t="s">
        <v>124</v>
      </c>
      <c r="D74" s="43" t="s">
        <v>125</v>
      </c>
      <c r="E74" s="43" t="s">
        <v>174</v>
      </c>
      <c r="F74" s="44">
        <v>8.2291666666666659E-3</v>
      </c>
      <c r="G74" s="45" t="s">
        <v>175</v>
      </c>
      <c r="H74" s="46" t="str">
        <f>HYPERLINK("https://www.youtube.com/watch?v=qlLdFds5-Bk","https://www.youtube.com/watch?v=qlLdFds5-Bk")</f>
        <v>https://www.youtube.com/watch?v=qlLdFds5-Bk</v>
      </c>
      <c r="I74" s="6"/>
    </row>
    <row r="75" spans="1:9" ht="15.75" customHeight="1">
      <c r="A75" s="41" t="s">
        <v>122</v>
      </c>
      <c r="B75" s="41" t="s">
        <v>123</v>
      </c>
      <c r="C75" s="42" t="s">
        <v>124</v>
      </c>
      <c r="D75" s="43" t="s">
        <v>125</v>
      </c>
      <c r="E75" s="43" t="s">
        <v>176</v>
      </c>
      <c r="F75" s="44">
        <v>1.0810185185185185E-2</v>
      </c>
      <c r="G75" s="45" t="s">
        <v>177</v>
      </c>
      <c r="H75" s="46" t="str">
        <f>HYPERLINK("https://www.youtube.com/watch?v=uJcgiUBAE-Y","https://www.youtube.com/watch?v=uJcgiUBAE-Y")</f>
        <v>https://www.youtube.com/watch?v=uJcgiUBAE-Y</v>
      </c>
      <c r="I75" s="6"/>
    </row>
    <row r="76" spans="1:9" ht="15.75" customHeight="1">
      <c r="A76" s="41" t="s">
        <v>122</v>
      </c>
      <c r="B76" s="41" t="s">
        <v>123</v>
      </c>
      <c r="C76" s="42" t="s">
        <v>124</v>
      </c>
      <c r="D76" s="43" t="s">
        <v>125</v>
      </c>
      <c r="E76" s="43" t="s">
        <v>178</v>
      </c>
      <c r="F76" s="44">
        <v>1.4976851851851852E-2</v>
      </c>
      <c r="G76" s="45" t="s">
        <v>179</v>
      </c>
      <c r="H76" s="46" t="str">
        <f>HYPERLINK("https://www.youtube.com/watch?v=N-0rbMzRU30","https://www.youtube.com/watch?v=N-0rbMzRU30")</f>
        <v>https://www.youtube.com/watch?v=N-0rbMzRU30</v>
      </c>
      <c r="I76" s="6"/>
    </row>
    <row r="77" spans="1:9" ht="15.75" customHeight="1">
      <c r="A77" s="41" t="s">
        <v>122</v>
      </c>
      <c r="B77" s="41" t="s">
        <v>123</v>
      </c>
      <c r="C77" s="42" t="s">
        <v>124</v>
      </c>
      <c r="D77" s="43" t="s">
        <v>125</v>
      </c>
      <c r="E77" s="43" t="s">
        <v>180</v>
      </c>
      <c r="F77" s="44">
        <v>2.1296296296296298E-3</v>
      </c>
      <c r="G77" s="45" t="s">
        <v>181</v>
      </c>
      <c r="H77" s="46" t="str">
        <f>HYPERLINK("https://www.youtube.com/watch?v=OZ1yLdNCdU4","https://www.youtube.com/watch?v=OZ1yLdNCdU4")</f>
        <v>https://www.youtube.com/watch?v=OZ1yLdNCdU4</v>
      </c>
      <c r="I77" s="6"/>
    </row>
    <row r="78" spans="1:9" ht="15.75" customHeight="1">
      <c r="A78" s="41" t="s">
        <v>122</v>
      </c>
      <c r="B78" s="41" t="s">
        <v>123</v>
      </c>
      <c r="C78" s="42" t="s">
        <v>124</v>
      </c>
      <c r="D78" s="43" t="s">
        <v>125</v>
      </c>
      <c r="E78" s="43" t="s">
        <v>182</v>
      </c>
      <c r="F78" s="44">
        <v>5.9606481481481481E-3</v>
      </c>
      <c r="G78" s="45" t="s">
        <v>183</v>
      </c>
      <c r="H78" s="46" t="str">
        <f>HYPERLINK("https://www.youtube.com/watch?v=2DzD1oIQqiM","https://www.youtube.com/watch?v=2DzD1oIQqiM")</f>
        <v>https://www.youtube.com/watch?v=2DzD1oIQqiM</v>
      </c>
      <c r="I78" s="6"/>
    </row>
    <row r="79" spans="1:9" ht="15.75" customHeight="1">
      <c r="A79" s="41" t="s">
        <v>122</v>
      </c>
      <c r="B79" s="41" t="s">
        <v>123</v>
      </c>
      <c r="C79" s="42" t="s">
        <v>124</v>
      </c>
      <c r="D79" s="43" t="s">
        <v>125</v>
      </c>
      <c r="E79" s="43" t="s">
        <v>184</v>
      </c>
      <c r="F79" s="44">
        <v>2.4305555555555556E-3</v>
      </c>
      <c r="G79" s="45" t="s">
        <v>185</v>
      </c>
      <c r="H79" s="46" t="str">
        <f>HYPERLINK("https://www.youtube.com/watch?v=nlYvd1B4mvM","https://www.youtube.com/watch?v=nlYvd1B4mvM")</f>
        <v>https://www.youtube.com/watch?v=nlYvd1B4mvM</v>
      </c>
      <c r="I79" s="6"/>
    </row>
    <row r="80" spans="1:9" ht="15.75" customHeight="1">
      <c r="A80" s="41" t="s">
        <v>122</v>
      </c>
      <c r="B80" s="41" t="s">
        <v>123</v>
      </c>
      <c r="C80" s="42" t="s">
        <v>124</v>
      </c>
      <c r="D80" s="43" t="s">
        <v>125</v>
      </c>
      <c r="E80" s="43" t="s">
        <v>186</v>
      </c>
      <c r="F80" s="44">
        <v>1.0185185185185184E-3</v>
      </c>
      <c r="G80" s="45" t="s">
        <v>187</v>
      </c>
      <c r="H80" s="46" t="str">
        <f>HYPERLINK("https://www.youtube.com/watch?v=a8KmP3Lev9s","https://www.youtube.com/watch?v=a8KmP3Lev9s")</f>
        <v>https://www.youtube.com/watch?v=a8KmP3Lev9s</v>
      </c>
      <c r="I80" s="6"/>
    </row>
    <row r="81" spans="1:9" ht="15.75" customHeight="1">
      <c r="A81" s="41" t="s">
        <v>122</v>
      </c>
      <c r="B81" s="41" t="s">
        <v>123</v>
      </c>
      <c r="C81" s="42" t="s">
        <v>124</v>
      </c>
      <c r="D81" s="43" t="s">
        <v>125</v>
      </c>
      <c r="E81" s="43" t="s">
        <v>188</v>
      </c>
      <c r="F81" s="44">
        <v>2.4305555555555556E-3</v>
      </c>
      <c r="G81" s="45" t="s">
        <v>189</v>
      </c>
      <c r="H81" s="46" t="str">
        <f>HYPERLINK("https://www.youtube.com/watch?v=5b4olsIuRGU","https://www.youtube.com/watch?v=5b4olsIuRGU")</f>
        <v>https://www.youtube.com/watch?v=5b4olsIuRGU</v>
      </c>
      <c r="I81" s="6"/>
    </row>
    <row r="82" spans="1:9" ht="15.75" customHeight="1">
      <c r="A82" s="41" t="s">
        <v>122</v>
      </c>
      <c r="B82" s="41" t="s">
        <v>123</v>
      </c>
      <c r="C82" s="42" t="s">
        <v>124</v>
      </c>
      <c r="D82" s="43" t="s">
        <v>125</v>
      </c>
      <c r="E82" s="43" t="s">
        <v>190</v>
      </c>
      <c r="F82" s="44">
        <v>2.074074074074074E-2</v>
      </c>
      <c r="G82" s="45" t="s">
        <v>191</v>
      </c>
      <c r="H82" s="46" t="str">
        <f>HYPERLINK("https://youtu.be/fQJY1DwTmbs","https://youtu.be/fQJY1DwTmbs")</f>
        <v>https://youtu.be/fQJY1DwTmbs</v>
      </c>
      <c r="I82" s="6"/>
    </row>
    <row r="83" spans="1:9" ht="15.75" customHeight="1">
      <c r="A83" s="41" t="s">
        <v>122</v>
      </c>
      <c r="B83" s="41" t="s">
        <v>123</v>
      </c>
      <c r="C83" s="42" t="s">
        <v>124</v>
      </c>
      <c r="D83" s="43" t="s">
        <v>125</v>
      </c>
      <c r="E83" s="43" t="s">
        <v>192</v>
      </c>
      <c r="F83" s="44">
        <v>1.3032407407407407E-2</v>
      </c>
      <c r="G83" s="45" t="s">
        <v>193</v>
      </c>
      <c r="H83" s="46" t="str">
        <f>HYPERLINK("https://youtu.be/KlBVHfaJtRk","https://youtu.be/KlBVHfaJtRk")</f>
        <v>https://youtu.be/KlBVHfaJtRk</v>
      </c>
      <c r="I83" s="6"/>
    </row>
    <row r="84" spans="1:9" ht="15.75" customHeight="1">
      <c r="A84" s="41" t="s">
        <v>122</v>
      </c>
      <c r="B84" s="41" t="s">
        <v>123</v>
      </c>
      <c r="C84" s="42" t="s">
        <v>124</v>
      </c>
      <c r="D84" s="43" t="s">
        <v>125</v>
      </c>
      <c r="E84" s="43" t="s">
        <v>194</v>
      </c>
      <c r="F84" s="44">
        <v>9.2939814814814812E-3</v>
      </c>
      <c r="G84" s="45" t="s">
        <v>195</v>
      </c>
      <c r="H84" s="46" t="str">
        <f>HYPERLINK("https://youtu.be/L9dbtrBbs9s","https://youtu.be/L9dbtrBbs9s")</f>
        <v>https://youtu.be/L9dbtrBbs9s</v>
      </c>
      <c r="I84" s="6"/>
    </row>
    <row r="85" spans="1:9" ht="15.75" customHeight="1">
      <c r="A85" s="41" t="s">
        <v>122</v>
      </c>
      <c r="B85" s="41" t="s">
        <v>123</v>
      </c>
      <c r="C85" s="42" t="s">
        <v>124</v>
      </c>
      <c r="D85" s="43" t="s">
        <v>125</v>
      </c>
      <c r="E85" s="43" t="s">
        <v>196</v>
      </c>
      <c r="F85" s="44">
        <v>9.3749999999999997E-3</v>
      </c>
      <c r="G85" s="45" t="s">
        <v>197</v>
      </c>
      <c r="H85" s="46" t="str">
        <f>HYPERLINK("https://youtu.be/AUE6Ws4XiLo","https://youtu.be/AUE6Ws4XiLo")</f>
        <v>https://youtu.be/AUE6Ws4XiLo</v>
      </c>
      <c r="I85" s="6"/>
    </row>
    <row r="86" spans="1:9" ht="15.75" customHeight="1">
      <c r="A86" s="41" t="s">
        <v>122</v>
      </c>
      <c r="B86" s="41" t="s">
        <v>123</v>
      </c>
      <c r="C86" s="42" t="s">
        <v>124</v>
      </c>
      <c r="D86" s="43" t="s">
        <v>125</v>
      </c>
      <c r="E86" s="43" t="s">
        <v>198</v>
      </c>
      <c r="F86" s="44">
        <v>1.005787037037037E-2</v>
      </c>
      <c r="G86" s="45" t="s">
        <v>199</v>
      </c>
      <c r="H86" s="46" t="str">
        <f>HYPERLINK("https://youtu.be/1bpjs3H6AAM","https://youtu.be/1bpjs3H6AAM")</f>
        <v>https://youtu.be/1bpjs3H6AAM</v>
      </c>
      <c r="I86" s="6"/>
    </row>
    <row r="87" spans="1:9" ht="15.75" customHeight="1">
      <c r="A87" s="41" t="s">
        <v>122</v>
      </c>
      <c r="B87" s="41" t="s">
        <v>123</v>
      </c>
      <c r="C87" s="42" t="s">
        <v>124</v>
      </c>
      <c r="D87" s="43" t="s">
        <v>125</v>
      </c>
      <c r="E87" s="43" t="s">
        <v>200</v>
      </c>
      <c r="F87" s="44">
        <v>5.9606481481481481E-3</v>
      </c>
      <c r="G87" s="45" t="s">
        <v>201</v>
      </c>
      <c r="H87" s="46" t="str">
        <f>HYPERLINK("https://youtu.be/nKt8bmHIXZk","https://youtu.be/nKt8bmHIXZk")</f>
        <v>https://youtu.be/nKt8bmHIXZk</v>
      </c>
      <c r="I87" s="6"/>
    </row>
    <row r="88" spans="1:9" ht="15.75" customHeight="1">
      <c r="A88" s="41" t="s">
        <v>122</v>
      </c>
      <c r="B88" s="41" t="s">
        <v>123</v>
      </c>
      <c r="C88" s="42" t="s">
        <v>124</v>
      </c>
      <c r="D88" s="43" t="s">
        <v>125</v>
      </c>
      <c r="E88" s="43" t="s">
        <v>202</v>
      </c>
      <c r="F88" s="44">
        <v>8.9930555555555562E-3</v>
      </c>
      <c r="G88" s="45" t="s">
        <v>203</v>
      </c>
      <c r="H88" s="46" t="str">
        <f>HYPERLINK("https://youtu.be/jlIMpYkmmoM","https://youtu.be/jlIMpYkmmoM")</f>
        <v>https://youtu.be/jlIMpYkmmoM</v>
      </c>
      <c r="I88" s="6"/>
    </row>
    <row r="89" spans="1:9" ht="15.75" customHeight="1">
      <c r="A89" s="41" t="s">
        <v>122</v>
      </c>
      <c r="B89" s="41" t="s">
        <v>123</v>
      </c>
      <c r="C89" s="42" t="s">
        <v>124</v>
      </c>
      <c r="D89" s="43" t="s">
        <v>125</v>
      </c>
      <c r="E89" s="43" t="s">
        <v>204</v>
      </c>
      <c r="F89" s="44">
        <v>9.4097222222222221E-3</v>
      </c>
      <c r="G89" s="45" t="s">
        <v>205</v>
      </c>
      <c r="H89" s="46" t="str">
        <f>HYPERLINK("https://youtu.be/OLIetDr5yDY","https://youtu.be/OLIetDr5yDY")</f>
        <v>https://youtu.be/OLIetDr5yDY</v>
      </c>
      <c r="I89" s="6"/>
    </row>
    <row r="90" spans="1:9" ht="15.75" customHeight="1">
      <c r="A90" s="41" t="s">
        <v>122</v>
      </c>
      <c r="B90" s="41" t="s">
        <v>123</v>
      </c>
      <c r="C90" s="42" t="s">
        <v>124</v>
      </c>
      <c r="D90" s="43" t="s">
        <v>125</v>
      </c>
      <c r="E90" s="43" t="s">
        <v>206</v>
      </c>
      <c r="F90" s="44">
        <v>7.743055555555556E-3</v>
      </c>
      <c r="G90" s="45" t="s">
        <v>207</v>
      </c>
      <c r="H90" s="46" t="str">
        <f>HYPERLINK("https://www.youtube.com/watch?v=B88dW2j7V9E","https://www.youtube.com/watch?v=B88dW2j7V9E")</f>
        <v>https://www.youtube.com/watch?v=B88dW2j7V9E</v>
      </c>
      <c r="I90" s="6"/>
    </row>
    <row r="91" spans="1:9" ht="15.75" customHeight="1">
      <c r="A91" s="41" t="s">
        <v>122</v>
      </c>
      <c r="B91" s="41" t="s">
        <v>123</v>
      </c>
      <c r="C91" s="42" t="s">
        <v>124</v>
      </c>
      <c r="D91" s="43" t="s">
        <v>125</v>
      </c>
      <c r="E91" s="43" t="s">
        <v>208</v>
      </c>
      <c r="F91" s="44">
        <v>7.8819444444444449E-3</v>
      </c>
      <c r="G91" s="45" t="s">
        <v>209</v>
      </c>
      <c r="H91" s="46" t="str">
        <f>HYPERLINK("https://www.youtube.com/watch?v=ZsmveOPnv2o","https://www.youtube.com/watch?v=ZsmveOPnv2o")</f>
        <v>https://www.youtube.com/watch?v=ZsmveOPnv2o</v>
      </c>
      <c r="I91" s="6"/>
    </row>
    <row r="92" spans="1:9" ht="15.75" customHeight="1">
      <c r="A92" s="41" t="s">
        <v>122</v>
      </c>
      <c r="B92" s="41" t="s">
        <v>123</v>
      </c>
      <c r="C92" s="42" t="s">
        <v>124</v>
      </c>
      <c r="D92" s="43" t="s">
        <v>125</v>
      </c>
      <c r="E92" s="43" t="s">
        <v>210</v>
      </c>
      <c r="F92" s="44">
        <v>8.0555555555555554E-3</v>
      </c>
      <c r="G92" s="45" t="s">
        <v>211</v>
      </c>
      <c r="H92" s="46" t="str">
        <f>HYPERLINK("https://youtu.be/t2DllYdYusA","https://youtu.be/t2DllYdYusA")</f>
        <v>https://youtu.be/t2DllYdYusA</v>
      </c>
      <c r="I92" s="6"/>
    </row>
    <row r="93" spans="1:9" ht="15.75" customHeight="1">
      <c r="A93" s="41" t="s">
        <v>122</v>
      </c>
      <c r="B93" s="41" t="s">
        <v>123</v>
      </c>
      <c r="C93" s="42" t="s">
        <v>124</v>
      </c>
      <c r="D93" s="43" t="s">
        <v>125</v>
      </c>
      <c r="E93" s="43" t="s">
        <v>212</v>
      </c>
      <c r="F93" s="44">
        <v>1.0914351851851852E-2</v>
      </c>
      <c r="G93" s="45" t="s">
        <v>213</v>
      </c>
      <c r="H93" s="46" t="str">
        <f>HYPERLINK("https://youtu.be/fgjP1qJSpPk","https://youtu.be/fgjP1qJSpPk")</f>
        <v>https://youtu.be/fgjP1qJSpPk</v>
      </c>
      <c r="I93" s="6"/>
    </row>
    <row r="94" spans="1:9" ht="15.75" customHeight="1">
      <c r="A94" s="41" t="s">
        <v>122</v>
      </c>
      <c r="B94" s="41" t="s">
        <v>123</v>
      </c>
      <c r="C94" s="42" t="s">
        <v>124</v>
      </c>
      <c r="D94" s="43" t="s">
        <v>125</v>
      </c>
      <c r="E94" s="43" t="s">
        <v>214</v>
      </c>
      <c r="F94" s="44">
        <v>1.0405092592592593E-2</v>
      </c>
      <c r="G94" s="45" t="s">
        <v>215</v>
      </c>
      <c r="H94" s="46" t="str">
        <f>HYPERLINK("https://youtu.be/pUyTel8y3aM","https://youtu.be/pUyTel8y3aM")</f>
        <v>https://youtu.be/pUyTel8y3aM</v>
      </c>
      <c r="I94" s="6"/>
    </row>
    <row r="95" spans="1:9" ht="15.75" customHeight="1">
      <c r="A95" s="41" t="s">
        <v>122</v>
      </c>
      <c r="B95" s="41" t="s">
        <v>123</v>
      </c>
      <c r="C95" s="42" t="s">
        <v>124</v>
      </c>
      <c r="D95" s="43" t="s">
        <v>125</v>
      </c>
      <c r="E95" s="43" t="s">
        <v>216</v>
      </c>
      <c r="F95" s="44">
        <v>6.3657407407407404E-3</v>
      </c>
      <c r="G95" s="45" t="s">
        <v>217</v>
      </c>
      <c r="H95" s="46" t="str">
        <f>HYPERLINK("https://youtu.be/ErjmiJPn8n8","https://youtu.be/ErjmiJPn8n8")</f>
        <v>https://youtu.be/ErjmiJPn8n8</v>
      </c>
      <c r="I95" s="6"/>
    </row>
    <row r="96" spans="1:9" ht="15.75" customHeight="1">
      <c r="A96" s="41" t="s">
        <v>122</v>
      </c>
      <c r="B96" s="41" t="s">
        <v>123</v>
      </c>
      <c r="C96" s="42" t="s">
        <v>124</v>
      </c>
      <c r="D96" s="43" t="s">
        <v>125</v>
      </c>
      <c r="E96" s="43" t="s">
        <v>218</v>
      </c>
      <c r="F96" s="44">
        <v>1.193287037037037E-2</v>
      </c>
      <c r="G96" s="45" t="s">
        <v>219</v>
      </c>
      <c r="H96" s="46" t="str">
        <f>HYPERLINK("https://youtu.be/1pkTT3CB8yE","https://youtu.be/1pkTT3CB8yE")</f>
        <v>https://youtu.be/1pkTT3CB8yE</v>
      </c>
      <c r="I96" s="6"/>
    </row>
    <row r="97" spans="1:10" ht="15.75" customHeight="1">
      <c r="A97" s="41" t="s">
        <v>122</v>
      </c>
      <c r="B97" s="41" t="s">
        <v>123</v>
      </c>
      <c r="C97" s="42" t="s">
        <v>124</v>
      </c>
      <c r="D97" s="43" t="s">
        <v>125</v>
      </c>
      <c r="E97" s="43" t="s">
        <v>220</v>
      </c>
      <c r="F97" s="44">
        <v>1.0451388888888889E-2</v>
      </c>
      <c r="G97" s="45" t="s">
        <v>221</v>
      </c>
      <c r="H97" s="46" t="str">
        <f>HYPERLINK("https://youtu.be/G6z7R1hswFw","https://youtu.be/G6z7R1hswFw")</f>
        <v>https://youtu.be/G6z7R1hswFw</v>
      </c>
      <c r="I97" s="6"/>
    </row>
    <row r="98" spans="1:10" ht="15.75" customHeight="1">
      <c r="A98" s="41" t="s">
        <v>122</v>
      </c>
      <c r="B98" s="41" t="s">
        <v>123</v>
      </c>
      <c r="C98" s="42" t="s">
        <v>124</v>
      </c>
      <c r="D98" s="43" t="s">
        <v>125</v>
      </c>
      <c r="E98" s="43" t="s">
        <v>222</v>
      </c>
      <c r="F98" s="44">
        <v>1.3969907407407407E-2</v>
      </c>
      <c r="G98" s="45" t="s">
        <v>223</v>
      </c>
      <c r="H98" s="46" t="str">
        <f>HYPERLINK("https://www.youtube.com/watch?v=ey5ZtpxStRE","https://www.youtube.com/watch?v=ey5ZtpxStRE")</f>
        <v>https://www.youtube.com/watch?v=ey5ZtpxStRE</v>
      </c>
      <c r="I98" s="6"/>
    </row>
    <row r="99" spans="1:10" ht="15.75" customHeight="1">
      <c r="A99" s="41" t="s">
        <v>122</v>
      </c>
      <c r="B99" s="41" t="s">
        <v>123</v>
      </c>
      <c r="C99" s="42" t="s">
        <v>124</v>
      </c>
      <c r="D99" s="43" t="s">
        <v>125</v>
      </c>
      <c r="E99" s="43" t="s">
        <v>224</v>
      </c>
      <c r="F99" s="44">
        <v>1.5474537037037037E-2</v>
      </c>
      <c r="G99" s="45" t="s">
        <v>225</v>
      </c>
      <c r="H99" s="46" t="str">
        <f>HYPERLINK("https://www.youtube.com/watch?v=K3mex-wo4dQ","https://www.youtube.com/watch?v=K3mex-wo4dQ")</f>
        <v>https://www.youtube.com/watch?v=K3mex-wo4dQ</v>
      </c>
      <c r="I99" s="6"/>
    </row>
    <row r="100" spans="1:10" ht="15.75" customHeight="1">
      <c r="A100" s="41" t="s">
        <v>122</v>
      </c>
      <c r="B100" s="41" t="s">
        <v>123</v>
      </c>
      <c r="C100" s="42" t="s">
        <v>124</v>
      </c>
      <c r="D100" s="43" t="s">
        <v>125</v>
      </c>
      <c r="E100" s="43" t="s">
        <v>226</v>
      </c>
      <c r="F100" s="44">
        <v>9.6643518518518511E-3</v>
      </c>
      <c r="G100" s="45" t="s">
        <v>227</v>
      </c>
      <c r="H100" s="46" t="str">
        <f>HYPERLINK("https://www.youtube.com/watch?v=O5ipPXjqRrQ","https://www.youtube.com/watch?v=O5ipPXjqRrQ")</f>
        <v>https://www.youtube.com/watch?v=O5ipPXjqRrQ</v>
      </c>
      <c r="I100" s="6"/>
    </row>
    <row r="101" spans="1:10" ht="15.75" customHeight="1">
      <c r="A101" s="41" t="s">
        <v>122</v>
      </c>
      <c r="B101" s="41" t="s">
        <v>123</v>
      </c>
      <c r="C101" s="42" t="s">
        <v>124</v>
      </c>
      <c r="D101" s="43" t="s">
        <v>125</v>
      </c>
      <c r="E101" s="43" t="s">
        <v>228</v>
      </c>
      <c r="F101" s="44">
        <v>2.9525462962962962E-2</v>
      </c>
      <c r="G101" s="45" t="s">
        <v>229</v>
      </c>
      <c r="H101" s="46" t="str">
        <f>HYPERLINK("https://www.youtube.com/watch?v=j7fSVO5lgk8","https://www.youtube.com/watch?v=j7fSVO5lgk8")</f>
        <v>https://www.youtube.com/watch?v=j7fSVO5lgk8</v>
      </c>
      <c r="I101" s="6"/>
    </row>
    <row r="102" spans="1:10" ht="15.75" customHeight="1">
      <c r="A102" s="41" t="s">
        <v>122</v>
      </c>
      <c r="B102" s="41" t="s">
        <v>123</v>
      </c>
      <c r="C102" s="42" t="s">
        <v>124</v>
      </c>
      <c r="D102" s="43" t="s">
        <v>125</v>
      </c>
      <c r="E102" s="43" t="s">
        <v>230</v>
      </c>
      <c r="F102" s="44">
        <v>3.5439814814814813E-2</v>
      </c>
      <c r="G102" s="45" t="s">
        <v>231</v>
      </c>
      <c r="H102" s="46" t="str">
        <f>HYPERLINK("https://www.youtube.com/watch?v=UO8KCeRuRxc","https://www.youtube.com/watch?v=UO8KCeRuRxc")</f>
        <v>https://www.youtube.com/watch?v=UO8KCeRuRxc</v>
      </c>
      <c r="I102" s="6"/>
    </row>
    <row r="103" spans="1:10" ht="15.75" customHeight="1">
      <c r="A103" s="41" t="s">
        <v>122</v>
      </c>
      <c r="B103" s="41" t="s">
        <v>123</v>
      </c>
      <c r="C103" s="42" t="s">
        <v>124</v>
      </c>
      <c r="D103" s="43" t="s">
        <v>125</v>
      </c>
      <c r="E103" s="43" t="s">
        <v>232</v>
      </c>
      <c r="F103" s="44">
        <v>9.2476851851851852E-3</v>
      </c>
      <c r="G103" s="45" t="s">
        <v>233</v>
      </c>
      <c r="H103" s="46" t="str">
        <f>HYPERLINK("https://www.youtube.com/watch?v=lY34wGTYpm4","https://www.youtube.com/watch?v=lY34wGTYpm4")</f>
        <v>https://www.youtube.com/watch?v=lY34wGTYpm4</v>
      </c>
      <c r="I103" s="6"/>
    </row>
    <row r="104" spans="1:10" ht="15.75" customHeight="1">
      <c r="A104" s="41" t="s">
        <v>122</v>
      </c>
      <c r="B104" s="41" t="s">
        <v>123</v>
      </c>
      <c r="C104" s="42" t="s">
        <v>124</v>
      </c>
      <c r="D104" s="43" t="s">
        <v>125</v>
      </c>
      <c r="E104" s="43" t="s">
        <v>234</v>
      </c>
      <c r="F104" s="44">
        <v>4.6527777777777774E-3</v>
      </c>
      <c r="G104" s="45" t="s">
        <v>235</v>
      </c>
      <c r="H104" s="46" t="str">
        <f>HYPERLINK("https://www.youtube.com/watch?v=qjdZjkKdaeg","https://www.youtube.com/watch?v=qjdZjkKdaeg")</f>
        <v>https://www.youtube.com/watch?v=qjdZjkKdaeg</v>
      </c>
      <c r="I104" s="6"/>
    </row>
    <row r="105" spans="1:10" ht="15.75" customHeight="1">
      <c r="A105" s="41" t="s">
        <v>122</v>
      </c>
      <c r="B105" s="41" t="s">
        <v>123</v>
      </c>
      <c r="C105" s="42" t="s">
        <v>124</v>
      </c>
      <c r="D105" s="43" t="s">
        <v>125</v>
      </c>
      <c r="E105" s="43" t="s">
        <v>236</v>
      </c>
      <c r="F105" s="44">
        <v>9.1087962962962971E-3</v>
      </c>
      <c r="G105" s="45" t="s">
        <v>237</v>
      </c>
      <c r="H105" s="46" t="str">
        <f>HYPERLINK("https://www.youtube.com/watch?v=7fQN1XCxt0Y","https://www.youtube.com/watch?v=7fQN1XCxt0Y")</f>
        <v>https://www.youtube.com/watch?v=7fQN1XCxt0Y</v>
      </c>
      <c r="I105" s="6"/>
    </row>
    <row r="106" spans="1:10" ht="15.75" customHeight="1">
      <c r="A106" s="41" t="s">
        <v>122</v>
      </c>
      <c r="B106" s="41" t="s">
        <v>123</v>
      </c>
      <c r="C106" s="42" t="s">
        <v>124</v>
      </c>
      <c r="D106" s="43" t="s">
        <v>125</v>
      </c>
      <c r="E106" s="43" t="s">
        <v>238</v>
      </c>
      <c r="F106" s="44">
        <v>1.2673611111111111E-2</v>
      </c>
      <c r="G106" s="45" t="s">
        <v>239</v>
      </c>
      <c r="H106" s="46" t="str">
        <f>HYPERLINK("https://www.youtube.com/watch?v=6rCscC4kOzU","https://www.youtube.com/watch?v=6rCscC4kOzU")</f>
        <v>https://www.youtube.com/watch?v=6rCscC4kOzU</v>
      </c>
      <c r="I106" s="6"/>
    </row>
    <row r="107" spans="1:10" ht="15.75" customHeight="1">
      <c r="A107" s="41" t="s">
        <v>122</v>
      </c>
      <c r="B107" s="41" t="s">
        <v>123</v>
      </c>
      <c r="C107" s="42" t="s">
        <v>124</v>
      </c>
      <c r="D107" s="43" t="s">
        <v>125</v>
      </c>
      <c r="E107" s="43" t="s">
        <v>240</v>
      </c>
      <c r="F107" s="44">
        <v>1.4884259259259259E-2</v>
      </c>
      <c r="G107" s="45" t="s">
        <v>241</v>
      </c>
      <c r="H107" s="46" t="str">
        <f>HYPERLINK("https://www.youtube.com/watch?v=TvwvZBybhDI","https://www.youtube.com/watch?v=TvwvZBybhDI")</f>
        <v>https://www.youtube.com/watch?v=TvwvZBybhDI</v>
      </c>
      <c r="I107" s="6"/>
    </row>
    <row r="108" spans="1:10" ht="15.75" customHeight="1">
      <c r="A108" s="41" t="s">
        <v>122</v>
      </c>
      <c r="B108" s="41" t="s">
        <v>123</v>
      </c>
      <c r="C108" s="42" t="s">
        <v>124</v>
      </c>
      <c r="D108" s="43" t="s">
        <v>125</v>
      </c>
      <c r="E108" s="43" t="s">
        <v>242</v>
      </c>
      <c r="F108" s="44">
        <v>1.6793981481481483E-2</v>
      </c>
      <c r="G108" s="45" t="s">
        <v>243</v>
      </c>
      <c r="H108" s="46" t="str">
        <f>HYPERLINK("https://www.youtube.com/watch?v=hX9e_uqYM7g","https://www.youtube.com/watch?v=hX9e_uqYM7g")</f>
        <v>https://www.youtube.com/watch?v=hX9e_uqYM7g</v>
      </c>
      <c r="I108" s="6"/>
    </row>
    <row r="109" spans="1:10" ht="15.75" customHeight="1">
      <c r="A109" s="41" t="s">
        <v>122</v>
      </c>
      <c r="B109" s="41" t="s">
        <v>123</v>
      </c>
      <c r="C109" s="42" t="s">
        <v>124</v>
      </c>
      <c r="D109" s="43" t="s">
        <v>125</v>
      </c>
      <c r="E109" s="43" t="s">
        <v>244</v>
      </c>
      <c r="F109" s="44">
        <v>5.7638888888888887E-3</v>
      </c>
      <c r="G109" s="45" t="s">
        <v>245</v>
      </c>
      <c r="H109" s="46" t="str">
        <f>HYPERLINK("https://www.youtube.com/watch?v=tIs6OwA2-Ck","https://www.youtube.com/watch?v=tIs6OwA2-Ck")</f>
        <v>https://www.youtube.com/watch?v=tIs6OwA2-Ck</v>
      </c>
      <c r="I109" s="6"/>
    </row>
    <row r="110" spans="1:10" ht="15.75" customHeight="1">
      <c r="A110" s="41" t="s">
        <v>122</v>
      </c>
      <c r="B110" s="41" t="s">
        <v>123</v>
      </c>
      <c r="C110" s="42" t="s">
        <v>124</v>
      </c>
      <c r="D110" s="43" t="s">
        <v>125</v>
      </c>
      <c r="E110" s="43" t="s">
        <v>246</v>
      </c>
      <c r="F110" s="44">
        <v>1.224537037037037E-2</v>
      </c>
      <c r="G110" s="45" t="s">
        <v>247</v>
      </c>
      <c r="H110" s="46" t="str">
        <f>HYPERLINK("https://www.youtube.com/watch?v=tHQjspLf7qQ","https://www.youtube.com/watch?v=tHQjspLf7qQ")</f>
        <v>https://www.youtube.com/watch?v=tHQjspLf7qQ</v>
      </c>
      <c r="I110" s="6"/>
    </row>
    <row r="111" spans="1:10" ht="15.75" customHeight="1">
      <c r="A111" s="41" t="s">
        <v>122</v>
      </c>
      <c r="B111" s="41" t="s">
        <v>123</v>
      </c>
      <c r="C111" s="42" t="s">
        <v>124</v>
      </c>
      <c r="D111" s="43" t="s">
        <v>125</v>
      </c>
      <c r="E111" s="43" t="s">
        <v>248</v>
      </c>
      <c r="F111" s="47">
        <v>9.7222222222222224E-3</v>
      </c>
      <c r="G111" s="45" t="s">
        <v>249</v>
      </c>
      <c r="H111" s="46" t="str">
        <f>HYPERLINK("https://www.youtube.com/watch?v=y2HXYEq8VJI","https://www.youtube.com/watch?v=_dcC7K29Ax4")</f>
        <v>https://www.youtube.com/watch?v=_dcC7K29Ax4</v>
      </c>
      <c r="I111" s="12" t="s">
        <v>250</v>
      </c>
      <c r="J111" s="37" t="s">
        <v>251</v>
      </c>
    </row>
    <row r="112" spans="1:10" ht="15.75" customHeight="1">
      <c r="A112" s="48" t="s">
        <v>252</v>
      </c>
      <c r="B112" s="48" t="s">
        <v>253</v>
      </c>
      <c r="C112" s="49" t="s">
        <v>254</v>
      </c>
      <c r="D112" s="50" t="s">
        <v>255</v>
      </c>
      <c r="E112" s="50" t="s">
        <v>256</v>
      </c>
      <c r="F112" s="51">
        <v>1.5625E-2</v>
      </c>
      <c r="G112" s="80" t="s">
        <v>257</v>
      </c>
      <c r="H112" s="53" t="str">
        <f>HYPERLINK("https://www.youtube.com/watch?v=Wq4Tm0cmCJc","https://www.youtube.com/watch?v=Wq4Tm0cmCJc")</f>
        <v>https://www.youtube.com/watch?v=Wq4Tm0cmCJc</v>
      </c>
      <c r="I112" s="6"/>
    </row>
    <row r="113" spans="1:10" ht="15.75" customHeight="1">
      <c r="A113" s="48" t="s">
        <v>258</v>
      </c>
      <c r="B113" s="48" t="s">
        <v>259</v>
      </c>
      <c r="C113" s="49" t="s">
        <v>254</v>
      </c>
      <c r="D113" s="54" t="s">
        <v>260</v>
      </c>
      <c r="E113" s="54" t="s">
        <v>261</v>
      </c>
      <c r="F113" s="55">
        <v>4.0625000000000001E-2</v>
      </c>
      <c r="G113" s="80" t="s">
        <v>262</v>
      </c>
      <c r="H113" s="56" t="str">
        <f>HYPERLINK("http://youtu.be/OBU7U5mUt6Y","http://youtu.be/OBU7U5mUt6Y")</f>
        <v>http://youtu.be/OBU7U5mUt6Y</v>
      </c>
      <c r="I113" s="6"/>
    </row>
    <row r="114" spans="1:10" ht="15.75" customHeight="1">
      <c r="A114" s="48" t="s">
        <v>258</v>
      </c>
      <c r="B114" s="48" t="s">
        <v>259</v>
      </c>
      <c r="C114" s="49" t="s">
        <v>254</v>
      </c>
      <c r="D114" s="54" t="s">
        <v>260</v>
      </c>
      <c r="E114" s="54" t="s">
        <v>263</v>
      </c>
      <c r="F114" s="57">
        <v>4.2905092592592592E-2</v>
      </c>
      <c r="G114" s="80" t="s">
        <v>264</v>
      </c>
      <c r="H114" s="58" t="s">
        <v>265</v>
      </c>
      <c r="I114" s="59"/>
      <c r="J114" s="37"/>
    </row>
    <row r="115" spans="1:10" ht="15.75" customHeight="1">
      <c r="A115" s="48" t="s">
        <v>258</v>
      </c>
      <c r="B115" s="48" t="s">
        <v>259</v>
      </c>
      <c r="C115" s="49" t="s">
        <v>254</v>
      </c>
      <c r="D115" s="54" t="s">
        <v>260</v>
      </c>
      <c r="E115" s="54" t="s">
        <v>266</v>
      </c>
      <c r="F115" s="57">
        <v>4.2696759259259261E-2</v>
      </c>
      <c r="G115" s="80" t="s">
        <v>267</v>
      </c>
      <c r="H115" s="60" t="s">
        <v>268</v>
      </c>
      <c r="I115" s="6"/>
    </row>
    <row r="116" spans="1:10" ht="15.75" customHeight="1">
      <c r="A116" s="48" t="s">
        <v>258</v>
      </c>
      <c r="B116" s="48" t="s">
        <v>259</v>
      </c>
      <c r="C116" s="49" t="s">
        <v>254</v>
      </c>
      <c r="D116" s="54" t="s">
        <v>260</v>
      </c>
      <c r="E116" s="54" t="s">
        <v>269</v>
      </c>
      <c r="F116" s="57">
        <v>3.2997685185185185E-2</v>
      </c>
      <c r="G116" s="80" t="s">
        <v>270</v>
      </c>
      <c r="H116" s="60" t="s">
        <v>271</v>
      </c>
      <c r="I116" s="6"/>
    </row>
    <row r="117" spans="1:10" ht="15.75" customHeight="1">
      <c r="A117" s="48" t="s">
        <v>258</v>
      </c>
      <c r="B117" s="48" t="s">
        <v>259</v>
      </c>
      <c r="C117" s="49" t="s">
        <v>254</v>
      </c>
      <c r="D117" s="54" t="s">
        <v>260</v>
      </c>
      <c r="E117" s="54" t="s">
        <v>272</v>
      </c>
      <c r="F117" s="57">
        <v>3.6747685185185182E-2</v>
      </c>
      <c r="G117" s="80" t="s">
        <v>273</v>
      </c>
      <c r="H117" s="56" t="str">
        <f>HYPERLINK("https://youtu.be/JrlJeNjSNaY","https://youtu.be/JrlJeNjSNaY")</f>
        <v>https://youtu.be/JrlJeNjSNaY</v>
      </c>
      <c r="I117" s="6"/>
    </row>
    <row r="118" spans="1:10" ht="15.75" customHeight="1">
      <c r="A118" s="48" t="s">
        <v>258</v>
      </c>
      <c r="B118" s="48" t="s">
        <v>259</v>
      </c>
      <c r="C118" s="49" t="s">
        <v>254</v>
      </c>
      <c r="D118" s="54" t="s">
        <v>260</v>
      </c>
      <c r="E118" s="54" t="s">
        <v>274</v>
      </c>
      <c r="F118" s="57">
        <v>3.8715277777777779E-2</v>
      </c>
      <c r="G118" s="80" t="s">
        <v>275</v>
      </c>
      <c r="H118" s="56" t="str">
        <f>HYPERLINK("https://youtu.be/QKSRMDE06LA","https://youtu.be/QKSRMDE06LA")</f>
        <v>https://youtu.be/QKSRMDE06LA</v>
      </c>
      <c r="I118" s="6"/>
    </row>
    <row r="119" spans="1:10" ht="15.75" customHeight="1">
      <c r="A119" s="48" t="s">
        <v>258</v>
      </c>
      <c r="B119" s="48" t="s">
        <v>259</v>
      </c>
      <c r="C119" s="49" t="s">
        <v>254</v>
      </c>
      <c r="D119" s="54" t="s">
        <v>260</v>
      </c>
      <c r="E119" s="54" t="s">
        <v>276</v>
      </c>
      <c r="F119" s="57">
        <v>4.2430555555555555E-2</v>
      </c>
      <c r="G119" s="80" t="s">
        <v>277</v>
      </c>
      <c r="H119" s="61" t="s">
        <v>278</v>
      </c>
      <c r="I119" s="6"/>
    </row>
    <row r="120" spans="1:10" ht="15.75" customHeight="1">
      <c r="A120" s="48" t="s">
        <v>258</v>
      </c>
      <c r="B120" s="48" t="s">
        <v>259</v>
      </c>
      <c r="C120" s="49" t="s">
        <v>254</v>
      </c>
      <c r="D120" s="54" t="s">
        <v>260</v>
      </c>
      <c r="E120" s="54" t="s">
        <v>279</v>
      </c>
      <c r="F120" s="57">
        <v>4.6909722222222221E-2</v>
      </c>
      <c r="G120" s="80" t="s">
        <v>280</v>
      </c>
      <c r="H120" s="60" t="s">
        <v>281</v>
      </c>
      <c r="I120" s="6"/>
    </row>
    <row r="121" spans="1:10" ht="15.75" customHeight="1">
      <c r="A121" s="48" t="s">
        <v>258</v>
      </c>
      <c r="B121" s="48" t="s">
        <v>259</v>
      </c>
      <c r="C121" s="49" t="s">
        <v>254</v>
      </c>
      <c r="D121" s="54" t="s">
        <v>260</v>
      </c>
      <c r="E121" s="54" t="s">
        <v>282</v>
      </c>
      <c r="F121" s="55">
        <v>3.9583333333333331E-2</v>
      </c>
      <c r="G121" s="80" t="s">
        <v>283</v>
      </c>
      <c r="H121" s="56" t="str">
        <f>HYPERLINK("https://www.youtube.com/watch?v=BX2p74OkKJg","https://www.youtube.com/watch?v=BX2p74OkKJg")</f>
        <v>https://www.youtube.com/watch?v=BX2p74OkKJg</v>
      </c>
      <c r="I121" s="6"/>
    </row>
    <row r="122" spans="1:10" ht="15.75" customHeight="1">
      <c r="A122" s="48" t="s">
        <v>258</v>
      </c>
      <c r="B122" s="48" t="s">
        <v>259</v>
      </c>
      <c r="C122" s="49" t="s">
        <v>254</v>
      </c>
      <c r="D122" s="54" t="s">
        <v>260</v>
      </c>
      <c r="E122" s="54" t="s">
        <v>284</v>
      </c>
      <c r="F122" s="57">
        <v>3.2280092592592589E-2</v>
      </c>
      <c r="G122" s="80" t="s">
        <v>285</v>
      </c>
      <c r="H122" s="56" t="str">
        <f>HYPERLINK("https://youtu.be/MNJEIu6q410","https://youtu.be/MNJEIu6q410")</f>
        <v>https://youtu.be/MNJEIu6q410</v>
      </c>
      <c r="I122" s="6"/>
    </row>
    <row r="123" spans="1:10" ht="15.75" customHeight="1">
      <c r="A123" s="48" t="s">
        <v>286</v>
      </c>
      <c r="B123" s="48" t="s">
        <v>287</v>
      </c>
      <c r="C123" s="62" t="s">
        <v>254</v>
      </c>
      <c r="D123" s="52" t="s">
        <v>288</v>
      </c>
      <c r="E123" s="52" t="s">
        <v>289</v>
      </c>
      <c r="F123" s="55">
        <v>4.9768518518518521E-4</v>
      </c>
      <c r="G123" s="80" t="s">
        <v>290</v>
      </c>
      <c r="H123" s="63" t="s">
        <v>291</v>
      </c>
      <c r="I123" s="6"/>
    </row>
    <row r="124" spans="1:10" ht="15.75" customHeight="1">
      <c r="A124" s="48" t="s">
        <v>292</v>
      </c>
      <c r="B124" s="48" t="s">
        <v>293</v>
      </c>
      <c r="C124" s="49" t="s">
        <v>254</v>
      </c>
      <c r="D124" s="54" t="s">
        <v>260</v>
      </c>
      <c r="E124" s="54" t="s">
        <v>294</v>
      </c>
      <c r="F124" s="57">
        <v>3.1944444444444442E-2</v>
      </c>
      <c r="G124" s="64" t="s">
        <v>295</v>
      </c>
      <c r="H124" s="65" t="str">
        <f>HYPERLINK("https://www.youtube.com/watch?v=1n5vrGbgSUI","https://www.youtube.com/watch?v=1n5vrGbgSUI")</f>
        <v>https://www.youtube.com/watch?v=1n5vrGbgSUI</v>
      </c>
      <c r="I124" s="6"/>
    </row>
    <row r="125" spans="1:10" ht="15.75" customHeight="1">
      <c r="A125" s="48" t="s">
        <v>292</v>
      </c>
      <c r="B125" s="48" t="s">
        <v>293</v>
      </c>
      <c r="C125" s="49" t="s">
        <v>254</v>
      </c>
      <c r="D125" s="54" t="s">
        <v>260</v>
      </c>
      <c r="E125" s="50" t="s">
        <v>296</v>
      </c>
      <c r="F125" s="57">
        <v>2.2789351851851852E-2</v>
      </c>
      <c r="G125" s="64" t="s">
        <v>297</v>
      </c>
      <c r="H125" s="66" t="s">
        <v>298</v>
      </c>
      <c r="I125" s="6"/>
    </row>
    <row r="126" spans="1:10" ht="15.75" customHeight="1">
      <c r="A126" s="48" t="s">
        <v>292</v>
      </c>
      <c r="B126" s="48" t="s">
        <v>293</v>
      </c>
      <c r="C126" s="49" t="s">
        <v>254</v>
      </c>
      <c r="D126" s="54" t="s">
        <v>260</v>
      </c>
      <c r="E126" s="54" t="s">
        <v>299</v>
      </c>
      <c r="F126" s="57">
        <v>4.0555555555555553E-2</v>
      </c>
      <c r="G126" s="67" t="s">
        <v>300</v>
      </c>
      <c r="H126" s="66" t="s">
        <v>301</v>
      </c>
      <c r="I126" s="6"/>
    </row>
    <row r="127" spans="1:10" ht="15.75" customHeight="1">
      <c r="A127" s="48" t="s">
        <v>292</v>
      </c>
      <c r="B127" s="48" t="s">
        <v>293</v>
      </c>
      <c r="C127" s="49" t="s">
        <v>254</v>
      </c>
      <c r="D127" s="54" t="s">
        <v>260</v>
      </c>
      <c r="E127" s="54" t="s">
        <v>302</v>
      </c>
      <c r="F127" s="57">
        <v>3.4907407407407408E-2</v>
      </c>
      <c r="G127" s="68" t="s">
        <v>303</v>
      </c>
      <c r="H127" s="65" t="str">
        <f>HYPERLINK("https://www.youtube.com/watch?v=bOA9FwLhodI","https://www.youtube.com/watch?v=bOA9FwLhodI")</f>
        <v>https://www.youtube.com/watch?v=bOA9FwLhodI</v>
      </c>
      <c r="I127" s="6"/>
    </row>
    <row r="128" spans="1:10" ht="15.75" customHeight="1">
      <c r="A128" s="48" t="s">
        <v>292</v>
      </c>
      <c r="B128" s="48" t="s">
        <v>293</v>
      </c>
      <c r="C128" s="49" t="s">
        <v>254</v>
      </c>
      <c r="D128" s="54" t="s">
        <v>260</v>
      </c>
      <c r="E128" s="54" t="s">
        <v>304</v>
      </c>
      <c r="F128" s="57">
        <v>3.8877314814814816E-2</v>
      </c>
      <c r="G128" s="69" t="s">
        <v>305</v>
      </c>
      <c r="H128" s="66" t="s">
        <v>306</v>
      </c>
      <c r="I128" s="6"/>
    </row>
    <row r="129" spans="1:9" ht="15.75" customHeight="1">
      <c r="A129" s="48" t="s">
        <v>292</v>
      </c>
      <c r="B129" s="48" t="s">
        <v>293</v>
      </c>
      <c r="C129" s="49" t="s">
        <v>254</v>
      </c>
      <c r="D129" s="54" t="s">
        <v>260</v>
      </c>
      <c r="E129" s="54" t="s">
        <v>307</v>
      </c>
      <c r="F129" s="57">
        <v>3.8055555555555558E-2</v>
      </c>
      <c r="G129" s="67" t="s">
        <v>308</v>
      </c>
      <c r="H129" s="65" t="str">
        <f>HYPERLINK("https://www.youtube.com/watch?v=ZRw1eGfE-Rc","https://www.youtube.com/watch?v=ZRw1eGfE-Rc")</f>
        <v>https://www.youtube.com/watch?v=ZRw1eGfE-Rc</v>
      </c>
      <c r="I129" s="6"/>
    </row>
    <row r="130" spans="1:9" ht="15.75" customHeight="1">
      <c r="A130" s="48" t="s">
        <v>292</v>
      </c>
      <c r="B130" s="48" t="s">
        <v>293</v>
      </c>
      <c r="C130" s="49" t="s">
        <v>254</v>
      </c>
      <c r="D130" s="54" t="s">
        <v>260</v>
      </c>
      <c r="E130" s="54" t="s">
        <v>309</v>
      </c>
      <c r="F130" s="57">
        <v>3.1493055555555559E-2</v>
      </c>
      <c r="G130" s="67" t="s">
        <v>310</v>
      </c>
      <c r="H130" s="65" t="str">
        <f>HYPERLINK("https://www.youtube.com/watch?v=cabIVc0RBxU","https://www.youtube.com/watch?v=cabIVc0RBxU")</f>
        <v>https://www.youtube.com/watch?v=cabIVc0RBxU</v>
      </c>
      <c r="I130" s="6"/>
    </row>
    <row r="131" spans="1:9" ht="15.75" customHeight="1">
      <c r="A131" s="48" t="s">
        <v>292</v>
      </c>
      <c r="B131" s="48" t="s">
        <v>293</v>
      </c>
      <c r="C131" s="49" t="s">
        <v>254</v>
      </c>
      <c r="D131" s="54" t="s">
        <v>260</v>
      </c>
      <c r="E131" s="54" t="s">
        <v>311</v>
      </c>
      <c r="F131" s="57">
        <v>3.7118055555555557E-2</v>
      </c>
      <c r="G131" s="67" t="s">
        <v>312</v>
      </c>
      <c r="H131" s="53" t="str">
        <f>HYPERLINK("https://www.youtube.com/watch?v=X8YtXLbo-Xw","https://www.youtube.com/watch?v=X8YtXLbo-Xw")</f>
        <v>https://www.youtube.com/watch?v=X8YtXLbo-Xw</v>
      </c>
      <c r="I131" s="6"/>
    </row>
    <row r="132" spans="1:9" ht="15.75" customHeight="1">
      <c r="A132" s="48" t="s">
        <v>292</v>
      </c>
      <c r="B132" s="48" t="s">
        <v>293</v>
      </c>
      <c r="C132" s="49" t="s">
        <v>254</v>
      </c>
      <c r="D132" s="54" t="s">
        <v>260</v>
      </c>
      <c r="E132" s="54" t="s">
        <v>313</v>
      </c>
      <c r="F132" s="57">
        <v>3.6851851851851851E-2</v>
      </c>
      <c r="G132" s="67" t="s">
        <v>314</v>
      </c>
      <c r="H132" s="53" t="str">
        <f>HYPERLINK("https://www.youtube.com/watch?v=rKxf3UPT6ck","https://www.youtube.com/watch?v=rKxf3UPT6ck")</f>
        <v>https://www.youtube.com/watch?v=rKxf3UPT6ck</v>
      </c>
      <c r="I132" s="6"/>
    </row>
    <row r="133" spans="1:9" ht="15.75" customHeight="1">
      <c r="A133" s="48" t="s">
        <v>292</v>
      </c>
      <c r="B133" s="48" t="s">
        <v>293</v>
      </c>
      <c r="C133" s="49" t="s">
        <v>254</v>
      </c>
      <c r="D133" s="54" t="s">
        <v>260</v>
      </c>
      <c r="E133" s="50" t="s">
        <v>315</v>
      </c>
      <c r="F133" s="57">
        <v>3.7037037037037035E-2</v>
      </c>
      <c r="G133" s="70" t="s">
        <v>316</v>
      </c>
      <c r="H133" s="65" t="str">
        <f>HYPERLINK("https://www.youtube.com/watch?v=asMtUI8046A","https://www.youtube.com/watch?v=asMtUI8046A")</f>
        <v>https://www.youtube.com/watch?v=asMtUI8046A</v>
      </c>
      <c r="I133" s="6"/>
    </row>
    <row r="134" spans="1:9" ht="15.75" customHeight="1">
      <c r="A134" s="71" t="s">
        <v>317</v>
      </c>
      <c r="B134" s="71" t="s">
        <v>318</v>
      </c>
      <c r="C134" s="72" t="s">
        <v>254</v>
      </c>
      <c r="D134" s="73" t="s">
        <v>319</v>
      </c>
      <c r="E134" s="74" t="s">
        <v>320</v>
      </c>
      <c r="F134" s="75">
        <v>1.9212962962962964E-3</v>
      </c>
      <c r="G134" s="137" t="s">
        <v>321</v>
      </c>
      <c r="H134" s="76" t="str">
        <f>HYPERLINK("https://www.youtube.com/watch?v=Qb2AO-R2FI4","https://www.youtube.com/watch?v=Qb2AO-R2FI4")</f>
        <v>https://www.youtube.com/watch?v=Qb2AO-R2FI4</v>
      </c>
      <c r="I134" s="6"/>
    </row>
    <row r="135" spans="1:9" ht="15.75" customHeight="1">
      <c r="A135" s="71" t="s">
        <v>317</v>
      </c>
      <c r="B135" s="71" t="s">
        <v>318</v>
      </c>
      <c r="C135" s="72" t="s">
        <v>254</v>
      </c>
      <c r="D135" s="73" t="s">
        <v>319</v>
      </c>
      <c r="E135" s="74" t="s">
        <v>322</v>
      </c>
      <c r="F135" s="77">
        <v>2.4085648148148148E-2</v>
      </c>
      <c r="G135" s="137" t="s">
        <v>323</v>
      </c>
      <c r="H135" s="78" t="s">
        <v>324</v>
      </c>
    </row>
    <row r="136" spans="1:9" ht="15.75" customHeight="1">
      <c r="A136" s="71" t="s">
        <v>317</v>
      </c>
      <c r="B136" s="71" t="s">
        <v>318</v>
      </c>
      <c r="C136" s="72" t="s">
        <v>254</v>
      </c>
      <c r="D136" s="73" t="s">
        <v>319</v>
      </c>
      <c r="E136" s="74" t="s">
        <v>325</v>
      </c>
      <c r="F136" s="79">
        <v>5.9143518518518521E-3</v>
      </c>
      <c r="G136" s="137" t="s">
        <v>326</v>
      </c>
      <c r="H136" s="78" t="s">
        <v>327</v>
      </c>
    </row>
    <row r="137" spans="1:9" ht="15.75" customHeight="1">
      <c r="A137" s="71" t="s">
        <v>317</v>
      </c>
      <c r="B137" s="71" t="s">
        <v>318</v>
      </c>
      <c r="C137" s="72" t="s">
        <v>254</v>
      </c>
      <c r="D137" s="73" t="s">
        <v>319</v>
      </c>
      <c r="E137" s="74" t="s">
        <v>328</v>
      </c>
      <c r="F137" s="79">
        <v>4.3958333333333335E-2</v>
      </c>
      <c r="G137" s="137" t="s">
        <v>329</v>
      </c>
      <c r="H137" s="78" t="s">
        <v>330</v>
      </c>
    </row>
    <row r="138" spans="1:9" ht="15.75" customHeight="1">
      <c r="A138" s="71" t="s">
        <v>317</v>
      </c>
      <c r="B138" s="71" t="s">
        <v>318</v>
      </c>
      <c r="C138" s="72" t="s">
        <v>254</v>
      </c>
      <c r="D138" s="73" t="s">
        <v>319</v>
      </c>
      <c r="E138" s="74" t="s">
        <v>331</v>
      </c>
      <c r="F138" s="75">
        <v>6.745370370370371E-2</v>
      </c>
      <c r="G138" s="137" t="s">
        <v>332</v>
      </c>
      <c r="H138" s="78" t="s">
        <v>333</v>
      </c>
    </row>
    <row r="139" spans="1:9" ht="15.75" customHeight="1">
      <c r="A139" s="71" t="s">
        <v>317</v>
      </c>
      <c r="B139" s="71" t="s">
        <v>318</v>
      </c>
      <c r="C139" s="72" t="s">
        <v>254</v>
      </c>
      <c r="D139" s="73" t="s">
        <v>319</v>
      </c>
      <c r="E139" s="74" t="s">
        <v>334</v>
      </c>
      <c r="F139" s="75">
        <v>8.1550925925925929E-2</v>
      </c>
      <c r="G139" s="137" t="s">
        <v>335</v>
      </c>
      <c r="H139" s="78" t="s">
        <v>336</v>
      </c>
    </row>
    <row r="140" spans="1:9" ht="15.75" customHeight="1">
      <c r="A140" s="71" t="s">
        <v>317</v>
      </c>
      <c r="B140" s="71" t="s">
        <v>318</v>
      </c>
      <c r="C140" s="72" t="s">
        <v>254</v>
      </c>
      <c r="D140" s="73" t="s">
        <v>319</v>
      </c>
      <c r="E140" s="74" t="s">
        <v>337</v>
      </c>
      <c r="F140" s="79">
        <v>3.3148148148148149E-2</v>
      </c>
      <c r="G140" s="137" t="s">
        <v>338</v>
      </c>
      <c r="H140" s="78" t="s">
        <v>339</v>
      </c>
    </row>
    <row r="141" spans="1:9" ht="15.75" customHeight="1">
      <c r="A141" s="71" t="s">
        <v>317</v>
      </c>
      <c r="B141" s="71" t="s">
        <v>318</v>
      </c>
      <c r="C141" s="72" t="s">
        <v>254</v>
      </c>
      <c r="D141" s="73" t="s">
        <v>319</v>
      </c>
      <c r="E141" s="74" t="s">
        <v>340</v>
      </c>
      <c r="F141" s="79">
        <v>1.804398148148148E-2</v>
      </c>
      <c r="G141" s="137" t="s">
        <v>341</v>
      </c>
      <c r="H141" s="78" t="s">
        <v>342</v>
      </c>
    </row>
    <row r="142" spans="1:9" ht="15.75" customHeight="1">
      <c r="A142" s="71" t="s">
        <v>317</v>
      </c>
      <c r="B142" s="71" t="s">
        <v>318</v>
      </c>
      <c r="C142" s="72" t="s">
        <v>254</v>
      </c>
      <c r="D142" s="73" t="s">
        <v>319</v>
      </c>
      <c r="E142" s="80" t="s">
        <v>343</v>
      </c>
      <c r="F142" s="79">
        <v>4.2500000000000003E-2</v>
      </c>
      <c r="G142" s="137" t="s">
        <v>344</v>
      </c>
      <c r="H142" s="78" t="s">
        <v>345</v>
      </c>
    </row>
    <row r="143" spans="1:9" ht="15.75" customHeight="1">
      <c r="A143" s="71" t="s">
        <v>317</v>
      </c>
      <c r="B143" s="71" t="s">
        <v>318</v>
      </c>
      <c r="C143" s="72" t="s">
        <v>254</v>
      </c>
      <c r="D143" s="73" t="s">
        <v>319</v>
      </c>
      <c r="E143" s="74" t="s">
        <v>346</v>
      </c>
      <c r="F143" s="79">
        <v>1.9131944444444444E-2</v>
      </c>
      <c r="G143" s="137" t="s">
        <v>347</v>
      </c>
      <c r="H143" s="78" t="s">
        <v>348</v>
      </c>
    </row>
    <row r="144" spans="1:9" ht="15.75" customHeight="1">
      <c r="A144" s="71" t="s">
        <v>317</v>
      </c>
      <c r="B144" s="71" t="s">
        <v>318</v>
      </c>
      <c r="C144" s="72" t="s">
        <v>254</v>
      </c>
      <c r="D144" s="73" t="s">
        <v>319</v>
      </c>
      <c r="E144" s="74" t="s">
        <v>349</v>
      </c>
      <c r="F144" s="79">
        <v>7.0787037037037037E-2</v>
      </c>
      <c r="G144" s="137" t="s">
        <v>350</v>
      </c>
      <c r="H144" s="78" t="s">
        <v>351</v>
      </c>
    </row>
    <row r="145" spans="1:10" ht="15.75" customHeight="1">
      <c r="A145" s="81" t="s">
        <v>352</v>
      </c>
      <c r="B145" s="81" t="s">
        <v>353</v>
      </c>
      <c r="C145" s="82" t="s">
        <v>354</v>
      </c>
      <c r="D145" s="83" t="s">
        <v>355</v>
      </c>
      <c r="E145" s="83" t="s">
        <v>356</v>
      </c>
      <c r="F145" s="84">
        <v>1.9745370370370371E-2</v>
      </c>
      <c r="G145" s="86" t="s">
        <v>357</v>
      </c>
      <c r="H145" s="85" t="str">
        <f>HYPERLINK("https://www.youtube.com/watch?v=SdyfKqe59KY","https://www.youtube.com/watch?v=SdyfKqe59KY")</f>
        <v>https://www.youtube.com/watch?v=SdyfKqe59KY</v>
      </c>
      <c r="I145" s="12" t="s">
        <v>358</v>
      </c>
      <c r="J145" s="37" t="s">
        <v>359</v>
      </c>
    </row>
    <row r="146" spans="1:10" ht="15.75" customHeight="1">
      <c r="A146" s="81" t="s">
        <v>352</v>
      </c>
      <c r="B146" s="81" t="s">
        <v>353</v>
      </c>
      <c r="C146" s="82" t="s">
        <v>354</v>
      </c>
      <c r="D146" s="83" t="s">
        <v>360</v>
      </c>
      <c r="E146" s="83" t="s">
        <v>361</v>
      </c>
      <c r="F146" s="84">
        <v>1.1481481481481481E-2</v>
      </c>
      <c r="G146" s="86" t="s">
        <v>362</v>
      </c>
      <c r="H146" s="87" t="str">
        <f>HYPERLINK("https://www.youtube.com/watch?v=ApO08NYTijU","https://www.youtube.com/watch?v=ApO08NYTijU")</f>
        <v>https://www.youtube.com/watch?v=ApO08NYTijU</v>
      </c>
      <c r="I146" s="6"/>
    </row>
    <row r="147" spans="1:10" ht="15.75" customHeight="1">
      <c r="A147" s="81" t="s">
        <v>352</v>
      </c>
      <c r="B147" s="81" t="s">
        <v>353</v>
      </c>
      <c r="C147" s="82" t="s">
        <v>354</v>
      </c>
      <c r="D147" s="83" t="s">
        <v>360</v>
      </c>
      <c r="E147" s="83" t="s">
        <v>363</v>
      </c>
      <c r="F147" s="84">
        <v>1.6944444444444446E-2</v>
      </c>
      <c r="G147" s="86" t="s">
        <v>364</v>
      </c>
      <c r="H147" s="87" t="str">
        <f>HYPERLINK("https://www.youtube.com/watch?v=QW1v0nGF280","https://www.youtube.com/watch?v=QW1v0nGF280")</f>
        <v>https://www.youtube.com/watch?v=QW1v0nGF280</v>
      </c>
      <c r="I147" s="6"/>
    </row>
    <row r="148" spans="1:10" ht="15.75" customHeight="1">
      <c r="A148" s="81" t="s">
        <v>352</v>
      </c>
      <c r="B148" s="81" t="s">
        <v>353</v>
      </c>
      <c r="C148" s="82" t="s">
        <v>354</v>
      </c>
      <c r="D148" s="83" t="s">
        <v>360</v>
      </c>
      <c r="E148" s="83" t="s">
        <v>365</v>
      </c>
      <c r="F148" s="84">
        <v>9.1087962962962971E-3</v>
      </c>
      <c r="G148" s="86" t="s">
        <v>366</v>
      </c>
      <c r="H148" s="87" t="str">
        <f>HYPERLINK("https://www.youtube.com/watch?v=JMVL72cOXBE","https://www.youtube.com/watch?v=JMVL72cOXBE")</f>
        <v>https://www.youtube.com/watch?v=JMVL72cOXBE</v>
      </c>
      <c r="I148" s="6"/>
    </row>
    <row r="149" spans="1:10" ht="15.75" customHeight="1">
      <c r="A149" s="81" t="s">
        <v>352</v>
      </c>
      <c r="B149" s="81" t="s">
        <v>353</v>
      </c>
      <c r="C149" s="82" t="s">
        <v>354</v>
      </c>
      <c r="D149" s="83" t="s">
        <v>360</v>
      </c>
      <c r="E149" s="88" t="s">
        <v>367</v>
      </c>
      <c r="F149" s="84">
        <v>2.3807870370370372E-2</v>
      </c>
      <c r="G149" s="86" t="s">
        <v>368</v>
      </c>
      <c r="H149" s="87" t="str">
        <f>HYPERLINK("http://youtu.be/ccDHsIIlyds","http://youtu.be/ccDHsIIlyds")</f>
        <v>http://youtu.be/ccDHsIIlyds</v>
      </c>
      <c r="I149" s="6"/>
    </row>
    <row r="150" spans="1:10" ht="15.75" customHeight="1">
      <c r="A150" s="81" t="s">
        <v>352</v>
      </c>
      <c r="B150" s="81" t="s">
        <v>353</v>
      </c>
      <c r="C150" s="82" t="s">
        <v>354</v>
      </c>
      <c r="D150" s="83" t="s">
        <v>360</v>
      </c>
      <c r="E150" s="88" t="s">
        <v>369</v>
      </c>
      <c r="F150" s="84">
        <v>2.1307870370370369E-2</v>
      </c>
      <c r="G150" s="86" t="s">
        <v>370</v>
      </c>
      <c r="H150" s="87" t="str">
        <f>HYPERLINK("http://youtu.be/TMHU0TM9qUI","http://youtu.be/TMHU0TM9qUI")</f>
        <v>http://youtu.be/TMHU0TM9qUI</v>
      </c>
      <c r="I150" s="6"/>
    </row>
    <row r="151" spans="1:10" ht="15.75" customHeight="1">
      <c r="A151" s="81" t="s">
        <v>352</v>
      </c>
      <c r="B151" s="81" t="s">
        <v>353</v>
      </c>
      <c r="C151" s="82" t="s">
        <v>354</v>
      </c>
      <c r="D151" s="83" t="s">
        <v>360</v>
      </c>
      <c r="E151" s="88" t="s">
        <v>371</v>
      </c>
      <c r="F151" s="89">
        <v>6.7245370370370367E-3</v>
      </c>
      <c r="G151" s="86" t="s">
        <v>372</v>
      </c>
      <c r="H151" s="87" t="str">
        <f>HYPERLINK("http://youtu.be/r6OkX2RgZsk","http://youtu.be/r6OkX2RgZsk")</f>
        <v>http://youtu.be/r6OkX2RgZsk</v>
      </c>
      <c r="I151" s="6"/>
    </row>
    <row r="152" spans="1:10" ht="15.75" customHeight="1">
      <c r="A152" s="81" t="s">
        <v>352</v>
      </c>
      <c r="B152" s="81" t="s">
        <v>353</v>
      </c>
      <c r="C152" s="82" t="s">
        <v>354</v>
      </c>
      <c r="D152" s="83" t="s">
        <v>360</v>
      </c>
      <c r="E152" s="88" t="s">
        <v>373</v>
      </c>
      <c r="F152" s="89">
        <v>3.4618055555555555E-2</v>
      </c>
      <c r="G152" s="86" t="s">
        <v>374</v>
      </c>
      <c r="H152" s="87" t="str">
        <f>HYPERLINK("https://www.youtube.com/watch?v=NnK8N3zdcjI","https://www.youtube.com/watch?v=NnK8N3zdcjI")</f>
        <v>https://www.youtube.com/watch?v=NnK8N3zdcjI</v>
      </c>
      <c r="I152" s="6"/>
    </row>
    <row r="153" spans="1:10" ht="15.75" customHeight="1">
      <c r="A153" s="81" t="s">
        <v>352</v>
      </c>
      <c r="B153" s="81" t="s">
        <v>353</v>
      </c>
      <c r="C153" s="82" t="s">
        <v>354</v>
      </c>
      <c r="D153" s="83" t="s">
        <v>360</v>
      </c>
      <c r="E153" s="88" t="s">
        <v>375</v>
      </c>
      <c r="F153" s="89">
        <v>5.0694444444444441E-3</v>
      </c>
      <c r="G153" s="86" t="s">
        <v>376</v>
      </c>
      <c r="H153" s="87" t="str">
        <f>HYPERLINK("http://youtu.be/s-HVR-xxqhI","http://youtu.be/s-HVR-xxqhI")</f>
        <v>http://youtu.be/s-HVR-xxqhI</v>
      </c>
      <c r="I153" s="6"/>
    </row>
    <row r="154" spans="1:10" ht="15.75" customHeight="1">
      <c r="A154" s="81" t="s">
        <v>352</v>
      </c>
      <c r="B154" s="81" t="s">
        <v>353</v>
      </c>
      <c r="C154" s="82" t="s">
        <v>354</v>
      </c>
      <c r="D154" s="83" t="s">
        <v>360</v>
      </c>
      <c r="E154" s="88" t="s">
        <v>377</v>
      </c>
      <c r="F154" s="89">
        <v>1.9050925925925926E-2</v>
      </c>
      <c r="G154" s="86" t="s">
        <v>378</v>
      </c>
      <c r="H154" s="87" t="str">
        <f>HYPERLINK("http://youtu.be/T2sCKedyM1U","http://youtu.be/T2sCKedyM1U")</f>
        <v>http://youtu.be/T2sCKedyM1U</v>
      </c>
      <c r="I154" s="6"/>
    </row>
    <row r="155" spans="1:10" ht="15.75" customHeight="1">
      <c r="A155" s="81" t="s">
        <v>352</v>
      </c>
      <c r="B155" s="81" t="s">
        <v>353</v>
      </c>
      <c r="C155" s="82" t="s">
        <v>354</v>
      </c>
      <c r="D155" s="83" t="s">
        <v>360</v>
      </c>
      <c r="E155" s="88" t="s">
        <v>379</v>
      </c>
      <c r="F155" s="89">
        <v>1.2916666666666667E-2</v>
      </c>
      <c r="G155" s="86" t="s">
        <v>380</v>
      </c>
      <c r="H155" s="87" t="str">
        <f>HYPERLINK("http://youtu.be/k5qAgAXkYdE","http://youtu.be/k5qAgAXkYdE")</f>
        <v>http://youtu.be/k5qAgAXkYdE</v>
      </c>
      <c r="I155" s="6"/>
    </row>
    <row r="156" spans="1:10" ht="15.75" customHeight="1">
      <c r="A156" s="81" t="s">
        <v>352</v>
      </c>
      <c r="B156" s="81" t="s">
        <v>353</v>
      </c>
      <c r="C156" s="82" t="s">
        <v>354</v>
      </c>
      <c r="D156" s="83" t="s">
        <v>360</v>
      </c>
      <c r="E156" s="90" t="s">
        <v>381</v>
      </c>
      <c r="F156" s="89">
        <v>3.3333333333333333E-2</v>
      </c>
      <c r="G156" s="86" t="s">
        <v>382</v>
      </c>
      <c r="H156" s="87" t="str">
        <f>HYPERLINK("https://www.youtube.com/watch?v=L_aWjzwla_g","https://www.youtube.com/watch?v=L_aWjzwla_g")</f>
        <v>https://www.youtube.com/watch?v=L_aWjzwla_g</v>
      </c>
      <c r="I156" s="6"/>
    </row>
    <row r="157" spans="1:10" ht="15.75" customHeight="1">
      <c r="A157" s="81" t="s">
        <v>352</v>
      </c>
      <c r="B157" s="81" t="s">
        <v>353</v>
      </c>
      <c r="C157" s="82" t="s">
        <v>354</v>
      </c>
      <c r="D157" s="83" t="s">
        <v>360</v>
      </c>
      <c r="E157" s="90" t="s">
        <v>383</v>
      </c>
      <c r="F157" s="89">
        <v>3.4143518518518517E-2</v>
      </c>
      <c r="G157" s="86" t="s">
        <v>384</v>
      </c>
      <c r="H157" s="87" t="str">
        <f>HYPERLINK("https://www.youtube.com/watch?v=Ooq9NIE-3BM","https://www.youtube.com/watch?v=Ooq9NIE-3BM")</f>
        <v>https://www.youtube.com/watch?v=Ooq9NIE-3BM</v>
      </c>
      <c r="I157" s="6"/>
    </row>
    <row r="158" spans="1:10" ht="15.75" customHeight="1">
      <c r="A158" s="81" t="s">
        <v>352</v>
      </c>
      <c r="B158" s="81" t="s">
        <v>353</v>
      </c>
      <c r="C158" s="82" t="s">
        <v>354</v>
      </c>
      <c r="D158" s="83" t="s">
        <v>360</v>
      </c>
      <c r="E158" s="90" t="s">
        <v>385</v>
      </c>
      <c r="F158" s="84">
        <v>2.8784722222222222E-2</v>
      </c>
      <c r="G158" s="86" t="s">
        <v>386</v>
      </c>
      <c r="H158" s="87" t="str">
        <f>HYPERLINK("https://www.youtube.com/watch?v=TyYavDSm4kQ","https://www.youtube.com/watch?v=TyYavDSm4kQ")</f>
        <v>https://www.youtube.com/watch?v=TyYavDSm4kQ</v>
      </c>
      <c r="I158" s="6"/>
    </row>
    <row r="159" spans="1:10" ht="15.75" customHeight="1">
      <c r="A159" s="81" t="s">
        <v>352</v>
      </c>
      <c r="B159" s="81" t="s">
        <v>353</v>
      </c>
      <c r="C159" s="82" t="s">
        <v>354</v>
      </c>
      <c r="D159" s="83" t="s">
        <v>360</v>
      </c>
      <c r="E159" s="83" t="s">
        <v>387</v>
      </c>
      <c r="F159" s="84">
        <v>4.6874999999999998E-3</v>
      </c>
      <c r="G159" s="86" t="s">
        <v>388</v>
      </c>
      <c r="H159" s="87" t="str">
        <f>HYPERLINK("https://www.youtube.com/watch?v=Rv8K5yMeCMI","https://www.youtube.com/watch?v=Rv8K5yMeCMI")</f>
        <v>https://www.youtube.com/watch?v=Rv8K5yMeCMI</v>
      </c>
      <c r="I159" s="6"/>
    </row>
    <row r="160" spans="1:10" ht="15.75" customHeight="1">
      <c r="A160" s="81" t="s">
        <v>389</v>
      </c>
      <c r="B160" s="81" t="s">
        <v>390</v>
      </c>
      <c r="C160" s="82" t="s">
        <v>354</v>
      </c>
      <c r="D160" s="83" t="s">
        <v>391</v>
      </c>
      <c r="E160" s="83" t="s">
        <v>392</v>
      </c>
      <c r="F160" s="89">
        <v>3.5335648148148151E-2</v>
      </c>
      <c r="G160" s="86" t="s">
        <v>393</v>
      </c>
      <c r="H160" s="87" t="str">
        <f>HYPERLINK("http://youtu.be/Im_-sh1TTx0","http://youtu.be/Im_-sh1TTx0")</f>
        <v>http://youtu.be/Im_-sh1TTx0</v>
      </c>
      <c r="I160" s="6"/>
    </row>
    <row r="161" spans="1:9" ht="15.75" customHeight="1">
      <c r="A161" s="81" t="s">
        <v>394</v>
      </c>
      <c r="B161" s="81" t="s">
        <v>395</v>
      </c>
      <c r="C161" s="82" t="s">
        <v>354</v>
      </c>
      <c r="D161" s="83" t="s">
        <v>396</v>
      </c>
      <c r="E161" s="83" t="s">
        <v>397</v>
      </c>
      <c r="F161" s="91">
        <v>5.5335648148148148E-2</v>
      </c>
      <c r="G161" s="86" t="s">
        <v>398</v>
      </c>
      <c r="H161" s="85" t="str">
        <f>HYPERLINK("https://www.youtube.com/watch?v=ugrxtYbPums","https://www.youtube.com/watch?v=ugrxtYbPums")</f>
        <v>https://www.youtube.com/watch?v=ugrxtYbPums</v>
      </c>
      <c r="I161" s="6"/>
    </row>
    <row r="162" spans="1:9" ht="15.75" customHeight="1">
      <c r="A162" s="81" t="s">
        <v>399</v>
      </c>
      <c r="B162" s="81" t="s">
        <v>400</v>
      </c>
      <c r="C162" s="82" t="s">
        <v>354</v>
      </c>
      <c r="D162" s="88" t="s">
        <v>354</v>
      </c>
      <c r="E162" s="88" t="s">
        <v>401</v>
      </c>
      <c r="F162" s="89">
        <v>5.1099537037037034E-2</v>
      </c>
      <c r="G162" s="86" t="s">
        <v>402</v>
      </c>
      <c r="H162" s="85" t="str">
        <f>HYPERLINK("https://www.youtube.com/watch?v=juHP24vRDCk","https://www.youtube.com/watch?v=juHP24vRDCk")</f>
        <v>https://www.youtube.com/watch?v=juHP24vRDCk</v>
      </c>
      <c r="I162" s="6"/>
    </row>
    <row r="163" spans="1:9" ht="15.75" customHeight="1">
      <c r="A163" s="81" t="s">
        <v>403</v>
      </c>
      <c r="B163" s="81" t="s">
        <v>404</v>
      </c>
      <c r="C163" s="82" t="s">
        <v>354</v>
      </c>
      <c r="D163" s="88" t="s">
        <v>354</v>
      </c>
      <c r="E163" s="83" t="s">
        <v>405</v>
      </c>
      <c r="F163" s="89">
        <v>2.9386574074074075E-2</v>
      </c>
      <c r="G163" s="92" t="s">
        <v>406</v>
      </c>
      <c r="H163" s="93" t="str">
        <f>HYPERLINK("https://www.youtube.com/watch?v=o6fQNs3F9HQ","https://www.youtube.com/watch?v=o6fQNs3F9HQ")</f>
        <v>https://www.youtube.com/watch?v=o6fQNs3F9HQ</v>
      </c>
      <c r="I163" s="6"/>
    </row>
    <row r="164" spans="1:9" ht="15.75" customHeight="1">
      <c r="A164" s="81" t="s">
        <v>407</v>
      </c>
      <c r="B164" s="81" t="s">
        <v>408</v>
      </c>
      <c r="C164" s="82" t="s">
        <v>354</v>
      </c>
      <c r="D164" s="83" t="s">
        <v>354</v>
      </c>
      <c r="E164" s="83" t="s">
        <v>409</v>
      </c>
      <c r="F164" s="94">
        <v>1.9097222222222222E-3</v>
      </c>
      <c r="G164" s="92" t="s">
        <v>410</v>
      </c>
      <c r="H164" s="85" t="str">
        <f>HYPERLINK("https://www.youtube.com/watch?v=RHUM5AKevnM&amp;feature=youtu.be","https://www.youtube.com/watch?v=RHUM5AKevnM&amp;feature=youtu.be")</f>
        <v>https://www.youtube.com/watch?v=RHUM5AKevnM&amp;feature=youtu.be</v>
      </c>
      <c r="I164" s="6"/>
    </row>
    <row r="165" spans="1:9" ht="15.75" customHeight="1">
      <c r="A165" s="81" t="s">
        <v>407</v>
      </c>
      <c r="B165" s="81" t="s">
        <v>408</v>
      </c>
      <c r="C165" s="82" t="s">
        <v>354</v>
      </c>
      <c r="D165" s="83" t="s">
        <v>354</v>
      </c>
      <c r="E165" s="83" t="s">
        <v>411</v>
      </c>
      <c r="F165" s="94">
        <v>2.6539351851851852E-2</v>
      </c>
      <c r="G165" s="86" t="s">
        <v>412</v>
      </c>
      <c r="H165" s="85" t="str">
        <f>HYPERLINK("https://www.youtube.com/watch?v=j-PbFgSafkI&amp;feature=youtu.be","https://www.youtube.com/watch?v=j-PbFgSafkI&amp;feature=youtu.be")</f>
        <v>https://www.youtube.com/watch?v=j-PbFgSafkI&amp;feature=youtu.be</v>
      </c>
      <c r="I165" s="6"/>
    </row>
    <row r="166" spans="1:9" ht="15.75" customHeight="1">
      <c r="A166" s="81" t="s">
        <v>413</v>
      </c>
      <c r="B166" s="81" t="s">
        <v>414</v>
      </c>
      <c r="C166" s="82" t="s">
        <v>354</v>
      </c>
      <c r="D166" s="88" t="s">
        <v>354</v>
      </c>
      <c r="E166" s="88" t="s">
        <v>415</v>
      </c>
      <c r="F166" s="89">
        <v>1.4814814814814814E-3</v>
      </c>
      <c r="G166" s="92" t="s">
        <v>416</v>
      </c>
      <c r="H166" s="93" t="str">
        <f>HYPERLINK("https://www.youtube.com/watch?v=wYBdzqN98Gk","https://www.youtube.com/watch?v=wYBdzqN98Gk")</f>
        <v>https://www.youtube.com/watch?v=wYBdzqN98Gk</v>
      </c>
      <c r="I166" s="6"/>
    </row>
    <row r="167" spans="1:9" ht="15.75" customHeight="1">
      <c r="A167" s="81" t="s">
        <v>417</v>
      </c>
      <c r="B167" s="81" t="s">
        <v>418</v>
      </c>
      <c r="C167" s="82" t="s">
        <v>354</v>
      </c>
      <c r="D167" s="88" t="s">
        <v>354</v>
      </c>
      <c r="E167" s="86" t="s">
        <v>419</v>
      </c>
      <c r="F167" s="89">
        <v>7.8009259259259256E-3</v>
      </c>
      <c r="G167" s="86" t="s">
        <v>420</v>
      </c>
      <c r="H167" s="85" t="str">
        <f>HYPERLINK("https://youtu.be/-20SppHRR1w","https://youtu.be/-20SppHRR1w")</f>
        <v>https://youtu.be/-20SppHRR1w</v>
      </c>
      <c r="I167" s="6"/>
    </row>
    <row r="168" spans="1:9" ht="15.75" customHeight="1">
      <c r="A168" s="81" t="s">
        <v>417</v>
      </c>
      <c r="B168" s="81" t="s">
        <v>418</v>
      </c>
      <c r="C168" s="82" t="s">
        <v>354</v>
      </c>
      <c r="D168" s="88" t="s">
        <v>354</v>
      </c>
      <c r="E168" s="86" t="s">
        <v>421</v>
      </c>
      <c r="F168" s="89">
        <v>8.6921296296296295E-3</v>
      </c>
      <c r="G168" s="86" t="s">
        <v>422</v>
      </c>
      <c r="H168" s="85" t="str">
        <f>HYPERLINK("https://youtu.be/bsBDVb7Pnuc","https://youtu.be/bsBDVb7Pnuc")</f>
        <v>https://youtu.be/bsBDVb7Pnuc</v>
      </c>
      <c r="I168" s="6"/>
    </row>
    <row r="169" spans="1:9" ht="15.75" customHeight="1">
      <c r="A169" s="81" t="s">
        <v>417</v>
      </c>
      <c r="B169" s="81" t="s">
        <v>418</v>
      </c>
      <c r="C169" s="82" t="s">
        <v>354</v>
      </c>
      <c r="D169" s="88" t="s">
        <v>354</v>
      </c>
      <c r="E169" s="86" t="s">
        <v>423</v>
      </c>
      <c r="F169" s="84">
        <v>2.267361111111111E-2</v>
      </c>
      <c r="G169" s="92" t="s">
        <v>424</v>
      </c>
      <c r="H169" s="85" t="str">
        <f>HYPERLINK("https://youtu.be/9O1tuAoSveQ","https://youtu.be/9O1tuAoSveQ")</f>
        <v>https://youtu.be/9O1tuAoSveQ</v>
      </c>
      <c r="I169" s="6"/>
    </row>
    <row r="170" spans="1:9" ht="15.75" customHeight="1">
      <c r="A170" s="81" t="s">
        <v>417</v>
      </c>
      <c r="B170" s="81" t="s">
        <v>418</v>
      </c>
      <c r="C170" s="82" t="s">
        <v>354</v>
      </c>
      <c r="D170" s="88" t="s">
        <v>354</v>
      </c>
      <c r="E170" s="86" t="s">
        <v>425</v>
      </c>
      <c r="F170" s="89">
        <v>6.2962962962962964E-3</v>
      </c>
      <c r="G170" s="92" t="s">
        <v>426</v>
      </c>
      <c r="H170" s="93" t="str">
        <f>HYPERLINK("https://youtu.be/JhCaTqRcV14","https://youtu.be/JhCaTqRcV14")</f>
        <v>https://youtu.be/JhCaTqRcV14</v>
      </c>
      <c r="I170" s="12" t="s">
        <v>427</v>
      </c>
    </row>
    <row r="171" spans="1:9" ht="15.75" customHeight="1">
      <c r="A171" s="81" t="s">
        <v>417</v>
      </c>
      <c r="B171" s="81" t="s">
        <v>418</v>
      </c>
      <c r="C171" s="82" t="s">
        <v>354</v>
      </c>
      <c r="D171" s="88" t="s">
        <v>354</v>
      </c>
      <c r="E171" s="86" t="s">
        <v>428</v>
      </c>
      <c r="F171" s="89">
        <v>7.5231481481481482E-4</v>
      </c>
      <c r="G171" s="92" t="s">
        <v>429</v>
      </c>
      <c r="H171" s="93" t="str">
        <f>HYPERLINK("https://youtu.be/6p-TtxwOe1w","https://youtu.be/6p-TtxwOe1w")</f>
        <v>https://youtu.be/6p-TtxwOe1w</v>
      </c>
      <c r="I171" s="6"/>
    </row>
    <row r="172" spans="1:9" ht="15.75" customHeight="1">
      <c r="A172" s="81" t="s">
        <v>417</v>
      </c>
      <c r="B172" s="81" t="s">
        <v>418</v>
      </c>
      <c r="C172" s="82" t="s">
        <v>354</v>
      </c>
      <c r="D172" s="88" t="s">
        <v>354</v>
      </c>
      <c r="E172" s="86" t="s">
        <v>430</v>
      </c>
      <c r="F172" s="89">
        <v>4.7685185185185183E-3</v>
      </c>
      <c r="G172" s="92" t="s">
        <v>431</v>
      </c>
      <c r="H172" s="93" t="str">
        <f>HYPERLINK("https://www.youtube.com/watch?v=-WnfWmvhyzw","https://www.youtube.com/watch?v=-WnfWmvhyzw")</f>
        <v>https://www.youtube.com/watch?v=-WnfWmvhyzw</v>
      </c>
      <c r="I172" s="6"/>
    </row>
    <row r="173" spans="1:9" ht="15.75" customHeight="1">
      <c r="A173" s="81" t="s">
        <v>417</v>
      </c>
      <c r="B173" s="81" t="s">
        <v>418</v>
      </c>
      <c r="C173" s="82" t="s">
        <v>354</v>
      </c>
      <c r="D173" s="88" t="s">
        <v>354</v>
      </c>
      <c r="E173" s="86" t="s">
        <v>432</v>
      </c>
      <c r="F173" s="89">
        <v>2.1458333333333333E-2</v>
      </c>
      <c r="G173" s="86" t="s">
        <v>433</v>
      </c>
      <c r="H173" s="93" t="str">
        <f>HYPERLINK("https://youtu.be/i0j0XVoCQFM","https://youtu.be/i0j0XVoCQFM")</f>
        <v>https://youtu.be/i0j0XVoCQFM</v>
      </c>
      <c r="I173" s="6"/>
    </row>
    <row r="174" spans="1:9" ht="15.75" customHeight="1">
      <c r="A174" s="81" t="s">
        <v>417</v>
      </c>
      <c r="B174" s="81" t="s">
        <v>418</v>
      </c>
      <c r="C174" s="82" t="s">
        <v>354</v>
      </c>
      <c r="D174" s="88" t="s">
        <v>354</v>
      </c>
      <c r="E174" s="86" t="s">
        <v>434</v>
      </c>
      <c r="F174" s="89">
        <v>2.0173611111111111E-2</v>
      </c>
      <c r="G174" s="92" t="s">
        <v>435</v>
      </c>
      <c r="H174" s="93" t="str">
        <f>HYPERLINK("https://youtu.be/-68LOKJvhaI","https://youtu.be/-68LOKJvhaI")</f>
        <v>https://youtu.be/-68LOKJvhaI</v>
      </c>
      <c r="I174" s="6"/>
    </row>
    <row r="175" spans="1:9" ht="15.75" customHeight="1">
      <c r="A175" s="81" t="s">
        <v>417</v>
      </c>
      <c r="B175" s="81" t="s">
        <v>418</v>
      </c>
      <c r="C175" s="82" t="s">
        <v>354</v>
      </c>
      <c r="D175" s="88" t="s">
        <v>354</v>
      </c>
      <c r="E175" s="86" t="s">
        <v>436</v>
      </c>
      <c r="F175" s="89">
        <v>1.119212962962963E-2</v>
      </c>
      <c r="G175" s="92" t="s">
        <v>437</v>
      </c>
      <c r="H175" s="93" t="str">
        <f>HYPERLINK("https://youtu.be/XU3PoDKJMEs","https://youtu.be/XU3PoDKJMEs")</f>
        <v>https://youtu.be/XU3PoDKJMEs</v>
      </c>
      <c r="I175" s="6"/>
    </row>
    <row r="176" spans="1:9" ht="15.75" customHeight="1">
      <c r="A176" s="81" t="s">
        <v>417</v>
      </c>
      <c r="B176" s="81" t="s">
        <v>418</v>
      </c>
      <c r="C176" s="82" t="s">
        <v>354</v>
      </c>
      <c r="D176" s="88" t="s">
        <v>354</v>
      </c>
      <c r="E176" s="86" t="s">
        <v>438</v>
      </c>
      <c r="F176" s="84">
        <v>1.21875E-2</v>
      </c>
      <c r="G176" s="86" t="s">
        <v>439</v>
      </c>
      <c r="H176" s="95" t="s">
        <v>440</v>
      </c>
      <c r="I176" s="6"/>
    </row>
    <row r="177" spans="1:10" ht="15.75" customHeight="1">
      <c r="A177" s="81" t="s">
        <v>352</v>
      </c>
      <c r="B177" s="81" t="s">
        <v>353</v>
      </c>
      <c r="C177" s="82" t="s">
        <v>354</v>
      </c>
      <c r="D177" s="88" t="s">
        <v>354</v>
      </c>
      <c r="E177" s="88" t="s">
        <v>441</v>
      </c>
      <c r="F177" s="84">
        <v>1.6273148148148148E-2</v>
      </c>
      <c r="G177" s="86" t="s">
        <v>442</v>
      </c>
      <c r="H177" s="93" t="str">
        <f>HYPERLINK("https://youtu.be/O4mnsz5LRO8","https://youtu.be/O4mnsz5LRO8")</f>
        <v>https://youtu.be/O4mnsz5LRO8</v>
      </c>
      <c r="I177" s="6"/>
    </row>
    <row r="178" spans="1:10" ht="15.75" customHeight="1">
      <c r="A178" s="81" t="s">
        <v>352</v>
      </c>
      <c r="B178" s="81" t="s">
        <v>353</v>
      </c>
      <c r="C178" s="82" t="s">
        <v>354</v>
      </c>
      <c r="D178" s="88" t="s">
        <v>354</v>
      </c>
      <c r="E178" s="88" t="s">
        <v>443</v>
      </c>
      <c r="F178" s="84">
        <v>3.1099537037037037E-2</v>
      </c>
      <c r="G178" s="86" t="s">
        <v>444</v>
      </c>
      <c r="H178" s="93" t="str">
        <f>HYPERLINK("https://youtu.be/ZjcQLQ9nf9s","https://youtu.be/ZjcQLQ9nf9s")</f>
        <v>https://youtu.be/ZjcQLQ9nf9s</v>
      </c>
      <c r="I178" s="6"/>
    </row>
    <row r="179" spans="1:10" ht="15.75" customHeight="1">
      <c r="A179" s="81" t="s">
        <v>445</v>
      </c>
      <c r="B179" s="81" t="s">
        <v>446</v>
      </c>
      <c r="C179" s="82" t="s">
        <v>354</v>
      </c>
      <c r="D179" s="83" t="s">
        <v>354</v>
      </c>
      <c r="E179" s="83" t="s">
        <v>447</v>
      </c>
      <c r="F179" s="91">
        <v>7.7546296296296293E-4</v>
      </c>
      <c r="G179" s="86" t="s">
        <v>448</v>
      </c>
      <c r="H179" s="93" t="str">
        <f>HYPERLINK("https://www.youtube.com/watch?v=N_ED2cCxZiY","https://www.youtube.com/watch?v=N_ED2cCxZiY")</f>
        <v>https://www.youtube.com/watch?v=N_ED2cCxZiY</v>
      </c>
      <c r="I179" s="6"/>
    </row>
    <row r="180" spans="1:10" ht="15.75" customHeight="1">
      <c r="A180" s="81" t="s">
        <v>352</v>
      </c>
      <c r="B180" s="81" t="s">
        <v>353</v>
      </c>
      <c r="C180" s="82" t="s">
        <v>354</v>
      </c>
      <c r="D180" s="88" t="s">
        <v>354</v>
      </c>
      <c r="E180" s="88" t="s">
        <v>449</v>
      </c>
      <c r="F180" s="84">
        <v>4.3159722222222224E-2</v>
      </c>
      <c r="G180" s="86" t="s">
        <v>450</v>
      </c>
      <c r="H180" s="93" t="str">
        <f>HYPERLINK("https://youtu.be/x6-syX--kx8","https://youtu.be/x6-syX--kx8")</f>
        <v>https://youtu.be/x6-syX--kx8</v>
      </c>
      <c r="I180" s="6"/>
    </row>
    <row r="181" spans="1:10" ht="15.75" customHeight="1">
      <c r="A181" s="96" t="s">
        <v>451</v>
      </c>
      <c r="B181" s="96" t="s">
        <v>452</v>
      </c>
      <c r="C181" s="97" t="s">
        <v>453</v>
      </c>
      <c r="D181" s="98" t="s">
        <v>454</v>
      </c>
      <c r="E181" s="98" t="s">
        <v>455</v>
      </c>
      <c r="F181" s="99">
        <v>1.8206018518518517E-2</v>
      </c>
      <c r="G181" s="100" t="s">
        <v>456</v>
      </c>
      <c r="H181" s="101" t="s">
        <v>457</v>
      </c>
      <c r="I181" s="12"/>
      <c r="J181" s="37"/>
    </row>
    <row r="182" spans="1:10" ht="15.75" customHeight="1">
      <c r="A182" s="96" t="s">
        <v>451</v>
      </c>
      <c r="B182" s="96" t="s">
        <v>452</v>
      </c>
      <c r="C182" s="97" t="s">
        <v>453</v>
      </c>
      <c r="D182" s="98" t="s">
        <v>454</v>
      </c>
      <c r="E182" s="98" t="s">
        <v>458</v>
      </c>
      <c r="F182" s="99">
        <v>1.4976851851851852E-2</v>
      </c>
      <c r="G182" s="100" t="s">
        <v>459</v>
      </c>
      <c r="H182" s="102" t="str">
        <f>HYPERLINK("https://www.youtube.com/watch?v=lC5FQjcmbRc","https://www.youtube.com/watch?v=lC5FQjcmbRc")</f>
        <v>https://www.youtube.com/watch?v=lC5FQjcmbRc</v>
      </c>
      <c r="I182" s="6"/>
    </row>
    <row r="183" spans="1:10" ht="15.75" customHeight="1">
      <c r="A183" s="96" t="s">
        <v>451</v>
      </c>
      <c r="B183" s="96" t="s">
        <v>452</v>
      </c>
      <c r="C183" s="97" t="s">
        <v>453</v>
      </c>
      <c r="D183" s="98" t="s">
        <v>454</v>
      </c>
      <c r="E183" s="98" t="s">
        <v>460</v>
      </c>
      <c r="F183" s="103">
        <v>1.4560185185185185E-2</v>
      </c>
      <c r="G183" s="100" t="s">
        <v>461</v>
      </c>
      <c r="H183" s="102" t="str">
        <f>HYPERLINK("https://www.youtube.com/watch?v=2XTbXy1fh0g","https://www.youtube.com/watch?v=2XTbXy1fh0g")</f>
        <v>https://www.youtube.com/watch?v=2XTbXy1fh0g</v>
      </c>
      <c r="I183" s="6"/>
    </row>
    <row r="184" spans="1:10" ht="15.75" customHeight="1">
      <c r="A184" s="96" t="s">
        <v>451</v>
      </c>
      <c r="B184" s="96" t="s">
        <v>452</v>
      </c>
      <c r="C184" s="97" t="s">
        <v>453</v>
      </c>
      <c r="D184" s="98" t="s">
        <v>454</v>
      </c>
      <c r="E184" s="98" t="s">
        <v>462</v>
      </c>
      <c r="F184" s="99">
        <v>1.0775462962962962E-2</v>
      </c>
      <c r="G184" s="100" t="s">
        <v>463</v>
      </c>
      <c r="H184" s="102" t="str">
        <f>HYPERLINK("https://www.youtube.com/watch?v=Cs5KwUNESU8","https://www.youtube.com/watch?v=Cs5KwUNESU8")</f>
        <v>https://www.youtube.com/watch?v=Cs5KwUNESU8</v>
      </c>
      <c r="I184" s="6"/>
    </row>
    <row r="185" spans="1:10" ht="15.75" customHeight="1">
      <c r="A185" s="96" t="s">
        <v>451</v>
      </c>
      <c r="B185" s="96" t="s">
        <v>452</v>
      </c>
      <c r="C185" s="97" t="s">
        <v>453</v>
      </c>
      <c r="D185" s="98" t="s">
        <v>454</v>
      </c>
      <c r="E185" s="98" t="s">
        <v>464</v>
      </c>
      <c r="F185" s="103">
        <v>2.0856481481481483E-2</v>
      </c>
      <c r="G185" s="100" t="s">
        <v>465</v>
      </c>
      <c r="H185" s="102" t="str">
        <f>HYPERLINK("https://www.youtube.com/watch?v=T_p4B9-hECA","https://www.youtube.com/watch?v=T_p4B9-hECA")</f>
        <v>https://www.youtube.com/watch?v=T_p4B9-hECA</v>
      </c>
      <c r="I185" s="6"/>
    </row>
    <row r="186" spans="1:10" ht="15.75" customHeight="1">
      <c r="A186" s="96" t="s">
        <v>451</v>
      </c>
      <c r="B186" s="96" t="s">
        <v>452</v>
      </c>
      <c r="C186" s="97" t="s">
        <v>453</v>
      </c>
      <c r="D186" s="98" t="s">
        <v>454</v>
      </c>
      <c r="E186" s="98" t="s">
        <v>466</v>
      </c>
      <c r="F186" s="103">
        <v>1.2905092592592593E-2</v>
      </c>
      <c r="G186" s="100" t="s">
        <v>467</v>
      </c>
      <c r="H186" s="102" t="str">
        <f>HYPERLINK("https://www.youtube.com/watch?v=XRbIjlQMQXM","https://www.youtube.com/watch?v=XRbIjlQMQXM")</f>
        <v>https://www.youtube.com/watch?v=XRbIjlQMQXM</v>
      </c>
      <c r="I186" s="6"/>
    </row>
    <row r="187" spans="1:10" ht="15.75" customHeight="1">
      <c r="A187" s="96" t="s">
        <v>451</v>
      </c>
      <c r="B187" s="96" t="s">
        <v>452</v>
      </c>
      <c r="C187" s="97" t="s">
        <v>453</v>
      </c>
      <c r="D187" s="98" t="s">
        <v>468</v>
      </c>
      <c r="E187" s="98" t="s">
        <v>469</v>
      </c>
      <c r="F187" s="103">
        <v>2.2337962962962962E-2</v>
      </c>
      <c r="G187" s="117" t="s">
        <v>470</v>
      </c>
      <c r="H187" s="102" t="str">
        <f>HYPERLINK("https://www.youtube.com/watch?v=nUOVixF81Bc","https://www.youtube.com/watch?v=nUOVixF81Bc")</f>
        <v>https://www.youtube.com/watch?v=nUOVixF81Bc</v>
      </c>
      <c r="I187" s="6"/>
    </row>
    <row r="188" spans="1:10" ht="15.75" customHeight="1">
      <c r="A188" s="96" t="s">
        <v>451</v>
      </c>
      <c r="B188" s="96" t="s">
        <v>452</v>
      </c>
      <c r="C188" s="97" t="s">
        <v>453</v>
      </c>
      <c r="D188" s="98" t="s">
        <v>468</v>
      </c>
      <c r="E188" s="98" t="s">
        <v>471</v>
      </c>
      <c r="F188" s="99">
        <v>2.2418981481481481E-2</v>
      </c>
      <c r="G188" s="100" t="s">
        <v>472</v>
      </c>
      <c r="H188" s="102" t="str">
        <f>HYPERLINK("https://www.youtube.com/watch?v=BahiwMtDDjY","https://www.youtube.com/watch?v=BahiwMtDDjY")</f>
        <v>https://www.youtube.com/watch?v=BahiwMtDDjY</v>
      </c>
      <c r="I188" s="6"/>
    </row>
    <row r="189" spans="1:10" ht="15.75" customHeight="1">
      <c r="A189" s="96" t="s">
        <v>451</v>
      </c>
      <c r="B189" s="96" t="s">
        <v>452</v>
      </c>
      <c r="C189" s="97" t="s">
        <v>453</v>
      </c>
      <c r="D189" s="98" t="s">
        <v>468</v>
      </c>
      <c r="E189" s="98" t="s">
        <v>473</v>
      </c>
      <c r="F189" s="99">
        <v>2.2962962962962963E-2</v>
      </c>
      <c r="G189" s="100" t="s">
        <v>474</v>
      </c>
      <c r="H189" s="102" t="str">
        <f>HYPERLINK("https://www.youtube.com/watch?v=4KUU-CSe1es","https://www.youtube.com/watch?v=4KUU-CSe1es")</f>
        <v>https://www.youtube.com/watch?v=4KUU-CSe1es</v>
      </c>
      <c r="I189" s="6"/>
    </row>
    <row r="190" spans="1:10" ht="15.75" customHeight="1">
      <c r="A190" s="96" t="s">
        <v>451</v>
      </c>
      <c r="B190" s="96" t="s">
        <v>452</v>
      </c>
      <c r="C190" s="97" t="s">
        <v>453</v>
      </c>
      <c r="D190" s="98" t="s">
        <v>468</v>
      </c>
      <c r="E190" s="98" t="s">
        <v>475</v>
      </c>
      <c r="F190" s="99">
        <v>1.8958333333333334E-2</v>
      </c>
      <c r="G190" s="100" t="s">
        <v>476</v>
      </c>
      <c r="H190" s="102" t="str">
        <f>HYPERLINK("https://www.youtube.com/watch?v=NPHQ0v4Bo5I","https://www.youtube.com/watch?v=NPHQ0v4Bo5I")</f>
        <v>https://www.youtube.com/watch?v=NPHQ0v4Bo5I</v>
      </c>
      <c r="I190" s="6"/>
    </row>
    <row r="191" spans="1:10" ht="15.75" customHeight="1">
      <c r="A191" s="96" t="s">
        <v>451</v>
      </c>
      <c r="B191" s="96" t="s">
        <v>452</v>
      </c>
      <c r="C191" s="97" t="s">
        <v>453</v>
      </c>
      <c r="D191" s="98" t="s">
        <v>468</v>
      </c>
      <c r="E191" s="98" t="s">
        <v>477</v>
      </c>
      <c r="F191" s="99">
        <v>1.9837962962962963E-2</v>
      </c>
      <c r="G191" s="100" t="s">
        <v>478</v>
      </c>
      <c r="H191" s="102" t="str">
        <f>HYPERLINK("https://www.youtube.com/watch?v=5vEXL5dyRp4","https://www.youtube.com/watch?v=5vEXL5dyRp4")</f>
        <v>https://www.youtube.com/watch?v=5vEXL5dyRp4</v>
      </c>
      <c r="I191" s="6"/>
    </row>
    <row r="192" spans="1:10" ht="15.75" customHeight="1">
      <c r="A192" s="96" t="s">
        <v>451</v>
      </c>
      <c r="B192" s="96" t="s">
        <v>452</v>
      </c>
      <c r="C192" s="97" t="s">
        <v>453</v>
      </c>
      <c r="D192" s="98" t="s">
        <v>468</v>
      </c>
      <c r="E192" s="98" t="s">
        <v>479</v>
      </c>
      <c r="F192" s="103">
        <v>1.0173611111111111E-2</v>
      </c>
      <c r="G192" s="100" t="s">
        <v>480</v>
      </c>
      <c r="H192" s="102" t="str">
        <f>HYPERLINK("https://www.youtube.com/watch?v=vuxz7RZHyVU","https://www.youtube.com/watch?v=vuxz7RZHyVU")</f>
        <v>https://www.youtube.com/watch?v=vuxz7RZHyVU</v>
      </c>
      <c r="I192" s="6"/>
    </row>
    <row r="193" spans="1:9" ht="15.75" customHeight="1">
      <c r="A193" s="96" t="s">
        <v>451</v>
      </c>
      <c r="B193" s="96" t="s">
        <v>452</v>
      </c>
      <c r="C193" s="97" t="s">
        <v>453</v>
      </c>
      <c r="D193" s="98" t="s">
        <v>468</v>
      </c>
      <c r="E193" s="98" t="s">
        <v>481</v>
      </c>
      <c r="F193" s="103">
        <v>1.6168981481481482E-2</v>
      </c>
      <c r="G193" s="100" t="s">
        <v>482</v>
      </c>
      <c r="H193" s="102" t="str">
        <f>HYPERLINK("https://www.youtube.com/watch?v=uMZS9Mwxgf8","https://www.youtube.com/watch?v=uMZS9Mwxgf8")</f>
        <v>https://www.youtube.com/watch?v=uMZS9Mwxgf8</v>
      </c>
      <c r="I193" s="6"/>
    </row>
    <row r="194" spans="1:9" ht="15.75" customHeight="1">
      <c r="A194" s="96" t="s">
        <v>451</v>
      </c>
      <c r="B194" s="96" t="s">
        <v>452</v>
      </c>
      <c r="C194" s="97" t="s">
        <v>453</v>
      </c>
      <c r="D194" s="98" t="s">
        <v>468</v>
      </c>
      <c r="E194" s="98" t="s">
        <v>483</v>
      </c>
      <c r="F194" s="99">
        <v>1.9259259259259261E-2</v>
      </c>
      <c r="G194" s="117" t="s">
        <v>484</v>
      </c>
      <c r="H194" s="102" t="str">
        <f>HYPERLINK("https://www.youtube.com/watch?v=4a8lncyju_g","https://www.youtube.com/watch?v=4a8lncyju_g")</f>
        <v>https://www.youtube.com/watch?v=4a8lncyju_g</v>
      </c>
      <c r="I194" s="6"/>
    </row>
    <row r="195" spans="1:9" ht="15.75" customHeight="1">
      <c r="A195" s="96" t="s">
        <v>451</v>
      </c>
      <c r="B195" s="96" t="s">
        <v>452</v>
      </c>
      <c r="C195" s="97" t="s">
        <v>453</v>
      </c>
      <c r="D195" s="98" t="s">
        <v>468</v>
      </c>
      <c r="E195" s="98" t="s">
        <v>485</v>
      </c>
      <c r="F195" s="99">
        <v>1.2604166666666666E-2</v>
      </c>
      <c r="G195" s="100" t="s">
        <v>486</v>
      </c>
      <c r="H195" s="102" t="str">
        <f>HYPERLINK("https://www.youtube.com/watch?v=rVxZN2mjQJg","https://www.youtube.com/watch?v=rVxZN2mjQJg")</f>
        <v>https://www.youtube.com/watch?v=rVxZN2mjQJg</v>
      </c>
      <c r="I195" s="6"/>
    </row>
    <row r="196" spans="1:9" ht="15.75" customHeight="1">
      <c r="A196" s="96" t="s">
        <v>451</v>
      </c>
      <c r="B196" s="96" t="s">
        <v>452</v>
      </c>
      <c r="C196" s="97" t="s">
        <v>453</v>
      </c>
      <c r="D196" s="98" t="s">
        <v>468</v>
      </c>
      <c r="E196" s="98" t="s">
        <v>487</v>
      </c>
      <c r="F196" s="99">
        <v>1.119212962962963E-2</v>
      </c>
      <c r="G196" s="100" t="s">
        <v>488</v>
      </c>
      <c r="H196" s="102" t="str">
        <f>HYPERLINK("https://www.youtube.com/watch?v=XYTwY3q_sBU","https://www.youtube.com/watch?v=XYTwY3q_sBU")</f>
        <v>https://www.youtube.com/watch?v=XYTwY3q_sBU</v>
      </c>
      <c r="I196" s="6"/>
    </row>
    <row r="197" spans="1:9" ht="15.75" customHeight="1">
      <c r="A197" s="96" t="s">
        <v>489</v>
      </c>
      <c r="B197" s="96" t="s">
        <v>490</v>
      </c>
      <c r="C197" s="97" t="s">
        <v>453</v>
      </c>
      <c r="D197" s="105" t="s">
        <v>491</v>
      </c>
      <c r="E197" s="104" t="s">
        <v>492</v>
      </c>
      <c r="F197" s="99">
        <v>3.6805555555555557E-2</v>
      </c>
      <c r="G197" s="117" t="s">
        <v>493</v>
      </c>
      <c r="H197" s="106" t="str">
        <f>HYPERLINK("https://www.youtube.com/watch?v=TsXX2RFBfyU","https://www.youtube.com/watch?v=TsXX2RFBfyU")</f>
        <v>https://www.youtube.com/watch?v=TsXX2RFBfyU</v>
      </c>
      <c r="I197" s="6"/>
    </row>
    <row r="198" spans="1:9" ht="15.75" customHeight="1">
      <c r="A198" s="96" t="s">
        <v>494</v>
      </c>
      <c r="B198" s="96" t="s">
        <v>495</v>
      </c>
      <c r="C198" s="97" t="s">
        <v>453</v>
      </c>
      <c r="D198" s="105" t="s">
        <v>496</v>
      </c>
      <c r="E198" s="107" t="s">
        <v>497</v>
      </c>
      <c r="F198" s="99">
        <v>7.7777777777777767E-3</v>
      </c>
      <c r="G198" s="117" t="s">
        <v>498</v>
      </c>
      <c r="H198" s="106" t="str">
        <f>HYPERLINK("https://www.youtube.com/watch?v=jv8di_3vjbI","https://www.youtube.com/watch?v=jv8di_3vjbI")</f>
        <v>https://www.youtube.com/watch?v=jv8di_3vjbI</v>
      </c>
      <c r="I198" s="6"/>
    </row>
    <row r="199" spans="1:9" ht="15.75" customHeight="1">
      <c r="A199" s="96" t="s">
        <v>494</v>
      </c>
      <c r="B199" s="96" t="s">
        <v>495</v>
      </c>
      <c r="C199" s="97" t="s">
        <v>453</v>
      </c>
      <c r="D199" s="105" t="s">
        <v>496</v>
      </c>
      <c r="E199" s="107" t="s">
        <v>499</v>
      </c>
      <c r="F199" s="103">
        <v>7.905092592592592E-3</v>
      </c>
      <c r="G199" s="117" t="s">
        <v>500</v>
      </c>
      <c r="H199" s="106" t="str">
        <f>HYPERLINK("https://www.youtube.com/watch?v=NR698GG2V54","https://www.youtube.com/watch?v=NR698GG2V54")</f>
        <v>https://www.youtube.com/watch?v=NR698GG2V54</v>
      </c>
      <c r="I199" s="6"/>
    </row>
    <row r="200" spans="1:9" ht="15.75" customHeight="1">
      <c r="A200" s="96" t="s">
        <v>494</v>
      </c>
      <c r="B200" s="96" t="s">
        <v>495</v>
      </c>
      <c r="C200" s="97" t="s">
        <v>453</v>
      </c>
      <c r="D200" s="105" t="s">
        <v>496</v>
      </c>
      <c r="E200" s="107" t="s">
        <v>501</v>
      </c>
      <c r="F200" s="99">
        <v>8.2060185185185187E-3</v>
      </c>
      <c r="G200" s="117" t="s">
        <v>502</v>
      </c>
      <c r="H200" s="102" t="str">
        <f>HYPERLINK("https://www.youtube.com/watch?v=0Gsbr80jF0A","https://www.youtube.com/watch?v=0Gsbr80jF0A")</f>
        <v>https://www.youtube.com/watch?v=0Gsbr80jF0A</v>
      </c>
      <c r="I200" s="6"/>
    </row>
    <row r="201" spans="1:9" ht="15.75" customHeight="1">
      <c r="A201" s="96" t="s">
        <v>494</v>
      </c>
      <c r="B201" s="96" t="s">
        <v>495</v>
      </c>
      <c r="C201" s="97" t="s">
        <v>453</v>
      </c>
      <c r="D201" s="105" t="s">
        <v>496</v>
      </c>
      <c r="E201" s="107" t="s">
        <v>503</v>
      </c>
      <c r="F201" s="99">
        <v>1.0763888888888891E-2</v>
      </c>
      <c r="G201" s="117" t="s">
        <v>504</v>
      </c>
      <c r="H201" s="106" t="str">
        <f>HYPERLINK("https://www.youtube.com/watch?v=mu7cadEt8WY","https://www.youtube.com/watch?v=mu7cadEt8WY")</f>
        <v>https://www.youtube.com/watch?v=mu7cadEt8WY</v>
      </c>
      <c r="I201" s="6"/>
    </row>
    <row r="202" spans="1:9" ht="15.75" customHeight="1">
      <c r="A202" s="96" t="s">
        <v>494</v>
      </c>
      <c r="B202" s="96" t="s">
        <v>495</v>
      </c>
      <c r="C202" s="97" t="s">
        <v>453</v>
      </c>
      <c r="D202" s="105" t="s">
        <v>496</v>
      </c>
      <c r="E202" s="107" t="s">
        <v>505</v>
      </c>
      <c r="F202" s="103">
        <v>7.5810185185185182E-3</v>
      </c>
      <c r="G202" s="117" t="s">
        <v>506</v>
      </c>
      <c r="H202" s="106" t="str">
        <f>HYPERLINK("https://www.youtube.com/watch?v=JdedivGHsSo","https://www.youtube.com/watch?v=JdedivGHsSo")</f>
        <v>https://www.youtube.com/watch?v=JdedivGHsSo</v>
      </c>
      <c r="I202" s="6"/>
    </row>
    <row r="203" spans="1:9" ht="15.75" customHeight="1">
      <c r="A203" s="96" t="s">
        <v>494</v>
      </c>
      <c r="B203" s="96" t="s">
        <v>495</v>
      </c>
      <c r="C203" s="97" t="s">
        <v>453</v>
      </c>
      <c r="D203" s="105" t="s">
        <v>496</v>
      </c>
      <c r="E203" s="107" t="s">
        <v>507</v>
      </c>
      <c r="F203" s="103">
        <v>7.2916666666666668E-3</v>
      </c>
      <c r="G203" s="117" t="s">
        <v>508</v>
      </c>
      <c r="H203" s="106" t="str">
        <f>HYPERLINK("https://www.youtube.com/watch?v=sXVaaS72VXk","https://www.youtube.com/watch?v=sXVaaS72VXk")</f>
        <v>https://www.youtube.com/watch?v=sXVaaS72VXk</v>
      </c>
      <c r="I203" s="6"/>
    </row>
    <row r="204" spans="1:9" ht="15.75" customHeight="1">
      <c r="A204" s="96" t="s">
        <v>494</v>
      </c>
      <c r="B204" s="96" t="s">
        <v>495</v>
      </c>
      <c r="C204" s="97" t="s">
        <v>453</v>
      </c>
      <c r="D204" s="105" t="s">
        <v>496</v>
      </c>
      <c r="E204" s="107" t="s">
        <v>509</v>
      </c>
      <c r="F204" s="99">
        <v>8.2060185185185187E-3</v>
      </c>
      <c r="G204" s="117" t="s">
        <v>510</v>
      </c>
      <c r="H204" s="106" t="str">
        <f>HYPERLINK("https://www.youtube.com/watch?v=unPNLMBWolI","https://www.youtube.com/watch?v=unPNLMBWolI")</f>
        <v>https://www.youtube.com/watch?v=unPNLMBWolI</v>
      </c>
      <c r="I204" s="6"/>
    </row>
    <row r="205" spans="1:9" ht="15.75" customHeight="1">
      <c r="A205" s="96" t="s">
        <v>494</v>
      </c>
      <c r="B205" s="96" t="s">
        <v>495</v>
      </c>
      <c r="C205" s="97" t="s">
        <v>453</v>
      </c>
      <c r="D205" s="105" t="s">
        <v>496</v>
      </c>
      <c r="E205" s="107" t="s">
        <v>511</v>
      </c>
      <c r="F205" s="99">
        <v>7.6851851851851847E-3</v>
      </c>
      <c r="G205" s="117" t="s">
        <v>512</v>
      </c>
      <c r="H205" s="106" t="str">
        <f>HYPERLINK("https://www.youtube.com/watch?v=kxt_vbNoJwk","https://www.youtube.com/watch?v=kxt_vbNoJwk")</f>
        <v>https://www.youtube.com/watch?v=kxt_vbNoJwk</v>
      </c>
      <c r="I205" s="6"/>
    </row>
    <row r="206" spans="1:9" ht="15.75" customHeight="1">
      <c r="A206" s="96" t="s">
        <v>494</v>
      </c>
      <c r="B206" s="96" t="s">
        <v>495</v>
      </c>
      <c r="C206" s="97" t="s">
        <v>453</v>
      </c>
      <c r="D206" s="105" t="s">
        <v>496</v>
      </c>
      <c r="E206" s="107" t="s">
        <v>513</v>
      </c>
      <c r="F206" s="99">
        <v>9.5601851851851855E-3</v>
      </c>
      <c r="G206" s="117" t="s">
        <v>514</v>
      </c>
      <c r="H206" s="106" t="str">
        <f>HYPERLINK("https://www.youtube.com/watch?v=F6zQ01zx8v8","https://www.youtube.com/watch?v=F6zQ01zx8v8")</f>
        <v>https://www.youtube.com/watch?v=F6zQ01zx8v8</v>
      </c>
      <c r="I206" s="6"/>
    </row>
    <row r="207" spans="1:9" ht="15.75" customHeight="1">
      <c r="A207" s="96" t="s">
        <v>494</v>
      </c>
      <c r="B207" s="96" t="s">
        <v>495</v>
      </c>
      <c r="C207" s="97" t="s">
        <v>453</v>
      </c>
      <c r="D207" s="105" t="s">
        <v>496</v>
      </c>
      <c r="E207" s="107" t="s">
        <v>515</v>
      </c>
      <c r="F207" s="103">
        <v>5.6712962962962967E-3</v>
      </c>
      <c r="G207" s="117" t="s">
        <v>516</v>
      </c>
      <c r="H207" s="106" t="str">
        <f>HYPERLINK("https://www.youtube.com/watch?v=krC1QYZLWu0","https://www.youtube.com/watch?v=krC1QYZLWu0")</f>
        <v>https://www.youtube.com/watch?v=krC1QYZLWu0</v>
      </c>
      <c r="I207" s="6"/>
    </row>
    <row r="208" spans="1:9" ht="15.75" customHeight="1">
      <c r="A208" s="96" t="s">
        <v>494</v>
      </c>
      <c r="B208" s="96" t="s">
        <v>495</v>
      </c>
      <c r="C208" s="97" t="s">
        <v>453</v>
      </c>
      <c r="D208" s="105" t="s">
        <v>496</v>
      </c>
      <c r="E208" s="107" t="s">
        <v>517</v>
      </c>
      <c r="F208" s="103">
        <v>5.8217592592592592E-3</v>
      </c>
      <c r="G208" s="117" t="s">
        <v>518</v>
      </c>
      <c r="H208" s="106" t="str">
        <f>HYPERLINK("https://www.youtube.com/watch?v=5tZzarY4FfU","https://www.youtube.com/watch?v=5tZzarY4FfU")</f>
        <v>https://www.youtube.com/watch?v=5tZzarY4FfU</v>
      </c>
      <c r="I208" s="6"/>
    </row>
    <row r="209" spans="1:9" ht="15.75" customHeight="1">
      <c r="A209" s="96" t="s">
        <v>494</v>
      </c>
      <c r="B209" s="96" t="s">
        <v>495</v>
      </c>
      <c r="C209" s="97" t="s">
        <v>453</v>
      </c>
      <c r="D209" s="105" t="s">
        <v>496</v>
      </c>
      <c r="E209" s="107" t="s">
        <v>519</v>
      </c>
      <c r="F209" s="103">
        <v>8.5300925925925926E-3</v>
      </c>
      <c r="G209" s="117" t="s">
        <v>520</v>
      </c>
      <c r="H209" s="106" t="str">
        <f>HYPERLINK("https://www.youtube.com/watch?v=hZbxIbVbv7Q","https://www.youtube.com/watch?v=hZbxIbVbv7Q")</f>
        <v>https://www.youtube.com/watch?v=hZbxIbVbv7Q</v>
      </c>
      <c r="I209" s="6"/>
    </row>
    <row r="210" spans="1:9" ht="15.75" customHeight="1">
      <c r="A210" s="96" t="s">
        <v>494</v>
      </c>
      <c r="B210" s="96" t="s">
        <v>495</v>
      </c>
      <c r="C210" s="97" t="s">
        <v>453</v>
      </c>
      <c r="D210" s="105" t="s">
        <v>496</v>
      </c>
      <c r="E210" s="107" t="s">
        <v>521</v>
      </c>
      <c r="F210" s="99">
        <v>9.1666666666666667E-3</v>
      </c>
      <c r="G210" s="117" t="s">
        <v>522</v>
      </c>
      <c r="H210" s="106" t="str">
        <f>HYPERLINK("https://www.youtube.com/watch?v=64hGYPHSrmg","https://www.youtube.com/watch?v=64hGYPHSrmg")</f>
        <v>https://www.youtube.com/watch?v=64hGYPHSrmg</v>
      </c>
      <c r="I210" s="6"/>
    </row>
    <row r="211" spans="1:9" ht="15.75" customHeight="1">
      <c r="A211" s="96" t="s">
        <v>494</v>
      </c>
      <c r="B211" s="96" t="s">
        <v>495</v>
      </c>
      <c r="C211" s="97" t="s">
        <v>453</v>
      </c>
      <c r="D211" s="105" t="s">
        <v>496</v>
      </c>
      <c r="E211" s="107" t="s">
        <v>523</v>
      </c>
      <c r="F211" s="103">
        <v>4.7453703703703703E-3</v>
      </c>
      <c r="G211" s="117" t="s">
        <v>524</v>
      </c>
      <c r="H211" s="106" t="str">
        <f>HYPERLINK("https://www.youtube.com/watch?v=ZZdPZk0qk-4","https://www.youtube.com/watch?v=ZZdPZk0qk-4")</f>
        <v>https://www.youtube.com/watch?v=ZZdPZk0qk-4</v>
      </c>
      <c r="I211" s="6"/>
    </row>
    <row r="212" spans="1:9" ht="15.75" customHeight="1">
      <c r="A212" s="96" t="s">
        <v>494</v>
      </c>
      <c r="B212" s="96" t="s">
        <v>495</v>
      </c>
      <c r="C212" s="97" t="s">
        <v>453</v>
      </c>
      <c r="D212" s="105" t="s">
        <v>496</v>
      </c>
      <c r="E212" s="107" t="s">
        <v>525</v>
      </c>
      <c r="F212" s="103">
        <v>8.9583333333333338E-3</v>
      </c>
      <c r="G212" s="117" t="s">
        <v>526</v>
      </c>
      <c r="H212" s="106" t="str">
        <f>HYPERLINK("https://www.youtube.com/watch?v=dRBS6EaGamE","https://www.youtube.com/watch?v=dRBS6EaGamE")</f>
        <v>https://www.youtube.com/watch?v=dRBS6EaGamE</v>
      </c>
      <c r="I212" s="6"/>
    </row>
    <row r="213" spans="1:9" ht="15.75" customHeight="1">
      <c r="A213" s="96" t="s">
        <v>494</v>
      </c>
      <c r="B213" s="96" t="s">
        <v>495</v>
      </c>
      <c r="C213" s="97" t="s">
        <v>453</v>
      </c>
      <c r="D213" s="105" t="s">
        <v>496</v>
      </c>
      <c r="E213" s="107" t="s">
        <v>527</v>
      </c>
      <c r="F213" s="99">
        <v>1.1226851851851854E-2</v>
      </c>
      <c r="G213" s="117" t="s">
        <v>528</v>
      </c>
      <c r="H213" s="106" t="str">
        <f>HYPERLINK("https://www.youtube.com/watch?v=SS4e7RS9gss","https://www.youtube.com/watch?v=SS4e7RS9gss")</f>
        <v>https://www.youtube.com/watch?v=SS4e7RS9gss</v>
      </c>
      <c r="I213" s="6"/>
    </row>
    <row r="214" spans="1:9" ht="15.75" customHeight="1">
      <c r="A214" s="96" t="s">
        <v>494</v>
      </c>
      <c r="B214" s="96" t="s">
        <v>495</v>
      </c>
      <c r="C214" s="97" t="s">
        <v>453</v>
      </c>
      <c r="D214" s="105" t="s">
        <v>496</v>
      </c>
      <c r="E214" s="107" t="s">
        <v>529</v>
      </c>
      <c r="F214" s="103">
        <v>1.0115740740740741E-2</v>
      </c>
      <c r="G214" s="117" t="s">
        <v>530</v>
      </c>
      <c r="H214" s="106" t="str">
        <f>HYPERLINK("https://www.youtube.com/watch?v=A7lgZ0hE2jk","https://www.youtube.com/watch?v=A7lgZ0hE2jk")</f>
        <v>https://www.youtube.com/watch?v=A7lgZ0hE2jk</v>
      </c>
      <c r="I214" s="6"/>
    </row>
    <row r="215" spans="1:9" ht="15.75" customHeight="1">
      <c r="A215" s="96" t="s">
        <v>494</v>
      </c>
      <c r="B215" s="96" t="s">
        <v>495</v>
      </c>
      <c r="C215" s="97" t="s">
        <v>453</v>
      </c>
      <c r="D215" s="105" t="s">
        <v>496</v>
      </c>
      <c r="E215" s="107" t="s">
        <v>531</v>
      </c>
      <c r="F215" s="99">
        <v>7.4421296296296293E-3</v>
      </c>
      <c r="G215" s="117" t="s">
        <v>532</v>
      </c>
      <c r="H215" s="106" t="str">
        <f>HYPERLINK("https://www.youtube.com/watch?v=JLq37xN-Sfs","https://www.youtube.com/watch?v=JLq37xN-Sfs")</f>
        <v>https://www.youtube.com/watch?v=JLq37xN-Sfs</v>
      </c>
      <c r="I215" s="6"/>
    </row>
    <row r="216" spans="1:9" ht="15.75" customHeight="1">
      <c r="A216" s="96" t="s">
        <v>494</v>
      </c>
      <c r="B216" s="96" t="s">
        <v>495</v>
      </c>
      <c r="C216" s="97" t="s">
        <v>453</v>
      </c>
      <c r="D216" s="105" t="s">
        <v>496</v>
      </c>
      <c r="E216" s="107" t="s">
        <v>533</v>
      </c>
      <c r="F216" s="103">
        <v>9.7106481481481488E-3</v>
      </c>
      <c r="G216" s="117" t="s">
        <v>534</v>
      </c>
      <c r="H216" s="106" t="str">
        <f>HYPERLINK("https://www.youtube.com/watch?v=Is-7M4LXEDU","https://www.youtube.com/watch?v=Is-7M4LXEDU")</f>
        <v>https://www.youtube.com/watch?v=Is-7M4LXEDU</v>
      </c>
      <c r="I216" s="6"/>
    </row>
    <row r="217" spans="1:9" ht="15.75" customHeight="1">
      <c r="A217" s="96" t="s">
        <v>494</v>
      </c>
      <c r="B217" s="96" t="s">
        <v>495</v>
      </c>
      <c r="C217" s="97" t="s">
        <v>453</v>
      </c>
      <c r="D217" s="105" t="s">
        <v>496</v>
      </c>
      <c r="E217" s="107" t="s">
        <v>535</v>
      </c>
      <c r="F217" s="99">
        <v>7.1527777777777787E-3</v>
      </c>
      <c r="G217" s="117" t="s">
        <v>536</v>
      </c>
      <c r="H217" s="106" t="str">
        <f>HYPERLINK("https://www.youtube.com/watch?v=zmIzocvsKj4","https://www.youtube.com/watch?v=zmIzocvsKj4")</f>
        <v>https://www.youtube.com/watch?v=zmIzocvsKj4</v>
      </c>
      <c r="I217" s="6"/>
    </row>
    <row r="218" spans="1:9" ht="15.75" customHeight="1">
      <c r="A218" s="96" t="s">
        <v>494</v>
      </c>
      <c r="B218" s="96" t="s">
        <v>495</v>
      </c>
      <c r="C218" s="97" t="s">
        <v>453</v>
      </c>
      <c r="D218" s="105" t="s">
        <v>496</v>
      </c>
      <c r="E218" s="107" t="s">
        <v>537</v>
      </c>
      <c r="F218" s="103">
        <v>7.8356481481481489E-3</v>
      </c>
      <c r="G218" s="117" t="s">
        <v>538</v>
      </c>
      <c r="H218" s="106" t="str">
        <f>HYPERLINK("https://www.youtube.com/watch?v=xKZgcPh4ooc","https://www.youtube.com/watch?v=xKZgcPh4ooc")</f>
        <v>https://www.youtube.com/watch?v=xKZgcPh4ooc</v>
      </c>
      <c r="I218" s="6"/>
    </row>
    <row r="219" spans="1:9" ht="15.75" customHeight="1">
      <c r="A219" s="96" t="s">
        <v>494</v>
      </c>
      <c r="B219" s="96" t="s">
        <v>495</v>
      </c>
      <c r="C219" s="97" t="s">
        <v>453</v>
      </c>
      <c r="D219" s="105" t="s">
        <v>496</v>
      </c>
      <c r="E219" s="107" t="s">
        <v>539</v>
      </c>
      <c r="F219" s="99">
        <v>5.3009259259259251E-3</v>
      </c>
      <c r="G219" s="117" t="s">
        <v>540</v>
      </c>
      <c r="H219" s="106" t="str">
        <f>HYPERLINK("https://www.youtube.com/watch?v=fdQfo8MqPKw","https://www.youtube.com/watch?v=fdQfo8MqPKw")</f>
        <v>https://www.youtube.com/watch?v=fdQfo8MqPKw</v>
      </c>
      <c r="I219" s="6"/>
    </row>
    <row r="220" spans="1:9" ht="15.75" customHeight="1">
      <c r="A220" s="96" t="s">
        <v>494</v>
      </c>
      <c r="B220" s="96" t="s">
        <v>495</v>
      </c>
      <c r="C220" s="97" t="s">
        <v>453</v>
      </c>
      <c r="D220" s="105" t="s">
        <v>496</v>
      </c>
      <c r="E220" s="107" t="s">
        <v>541</v>
      </c>
      <c r="F220" s="99">
        <v>6.3194444444444444E-3</v>
      </c>
      <c r="G220" s="117" t="s">
        <v>542</v>
      </c>
      <c r="H220" s="106" t="str">
        <f>HYPERLINK("https://www.youtube.com/watch?v=HLYCkHrst4E","https://www.youtube.com/watch?v=HLYCkHrst4E")</f>
        <v>https://www.youtube.com/watch?v=HLYCkHrst4E</v>
      </c>
      <c r="I220" s="6"/>
    </row>
    <row r="221" spans="1:9" ht="15.75" customHeight="1">
      <c r="A221" s="96" t="s">
        <v>494</v>
      </c>
      <c r="B221" s="96" t="s">
        <v>495</v>
      </c>
      <c r="C221" s="97" t="s">
        <v>453</v>
      </c>
      <c r="D221" s="105" t="s">
        <v>496</v>
      </c>
      <c r="E221" s="107" t="s">
        <v>543</v>
      </c>
      <c r="F221" s="99">
        <v>8.8888888888888889E-3</v>
      </c>
      <c r="G221" s="117" t="s">
        <v>544</v>
      </c>
      <c r="H221" s="106" t="str">
        <f>HYPERLINK("https://www.youtube.com/watch?v=6v5-mMv8YLE","https://www.youtube.com/watch?v=6v5-mMv8YLE")</f>
        <v>https://www.youtube.com/watch?v=6v5-mMv8YLE</v>
      </c>
      <c r="I221" s="6"/>
    </row>
    <row r="222" spans="1:9" ht="15.75" customHeight="1">
      <c r="A222" s="96" t="s">
        <v>494</v>
      </c>
      <c r="B222" s="96" t="s">
        <v>495</v>
      </c>
      <c r="C222" s="97" t="s">
        <v>453</v>
      </c>
      <c r="D222" s="105" t="s">
        <v>496</v>
      </c>
      <c r="E222" s="107" t="s">
        <v>545</v>
      </c>
      <c r="F222" s="99">
        <v>6.6203703703703702E-3</v>
      </c>
      <c r="G222" s="117" t="s">
        <v>546</v>
      </c>
      <c r="H222" s="106" t="str">
        <f>HYPERLINK("https://www.youtube.com/watch?v=-TVUW3Diuf4","https://www.youtube.com/watch?v=-TVUW3Diuf4")</f>
        <v>https://www.youtube.com/watch?v=-TVUW3Diuf4</v>
      </c>
      <c r="I222" s="6"/>
    </row>
    <row r="223" spans="1:9" ht="15.75" customHeight="1">
      <c r="A223" s="96" t="s">
        <v>494</v>
      </c>
      <c r="B223" s="96" t="s">
        <v>495</v>
      </c>
      <c r="C223" s="97" t="s">
        <v>453</v>
      </c>
      <c r="D223" s="105" t="s">
        <v>496</v>
      </c>
      <c r="E223" s="107" t="s">
        <v>547</v>
      </c>
      <c r="F223" s="99">
        <v>6.7361111111111103E-3</v>
      </c>
      <c r="G223" s="117" t="s">
        <v>548</v>
      </c>
      <c r="H223" s="106" t="str">
        <f>HYPERLINK("https://www.youtube.com/watch?v=BXZVb4llPAU","https://www.youtube.com/watch?v=BXZVb4llPAU")</f>
        <v>https://www.youtube.com/watch?v=BXZVb4llPAU</v>
      </c>
      <c r="I223" s="6"/>
    </row>
    <row r="224" spans="1:9" ht="15.75" customHeight="1">
      <c r="A224" s="96" t="s">
        <v>494</v>
      </c>
      <c r="B224" s="96" t="s">
        <v>495</v>
      </c>
      <c r="C224" s="97" t="s">
        <v>453</v>
      </c>
      <c r="D224" s="105" t="s">
        <v>496</v>
      </c>
      <c r="E224" s="107" t="s">
        <v>549</v>
      </c>
      <c r="F224" s="103">
        <v>4.2129629629629626E-3</v>
      </c>
      <c r="G224" s="117" t="s">
        <v>550</v>
      </c>
      <c r="H224" s="106" t="str">
        <f>HYPERLINK("https://www.youtube.com/watch?v=B-jPniTPTD4","https://www.youtube.com/watch?v=B-jPniTPTD4")</f>
        <v>https://www.youtube.com/watch?v=B-jPniTPTD4</v>
      </c>
      <c r="I224" s="6"/>
    </row>
    <row r="225" spans="1:9" ht="15.75" customHeight="1">
      <c r="A225" s="96" t="s">
        <v>494</v>
      </c>
      <c r="B225" s="96" t="s">
        <v>495</v>
      </c>
      <c r="C225" s="97" t="s">
        <v>453</v>
      </c>
      <c r="D225" s="105" t="s">
        <v>496</v>
      </c>
      <c r="E225" s="107" t="s">
        <v>551</v>
      </c>
      <c r="F225" s="103">
        <v>7.743055555555556E-3</v>
      </c>
      <c r="G225" s="117" t="s">
        <v>552</v>
      </c>
      <c r="H225" s="106" t="str">
        <f>HYPERLINK("https://www.youtube.com/watch?v=ikQo5k7YtuU","https://www.youtube.com/watch?v=ikQo5k7YtuU")</f>
        <v>https://www.youtube.com/watch?v=ikQo5k7YtuU</v>
      </c>
      <c r="I225" s="6"/>
    </row>
    <row r="226" spans="1:9" ht="15.75" customHeight="1">
      <c r="A226" s="96" t="s">
        <v>494</v>
      </c>
      <c r="B226" s="96" t="s">
        <v>495</v>
      </c>
      <c r="C226" s="97" t="s">
        <v>453</v>
      </c>
      <c r="D226" s="105" t="s">
        <v>496</v>
      </c>
      <c r="E226" s="107" t="s">
        <v>553</v>
      </c>
      <c r="F226" s="103">
        <v>6.5277777777777782E-3</v>
      </c>
      <c r="G226" s="117" t="s">
        <v>554</v>
      </c>
      <c r="H226" s="106" t="str">
        <f>HYPERLINK("https://www.youtube.com/watch?v=GEPTI8jHIw4","https://www.youtube.com/watch?v=GEPTI8jHIw4")</f>
        <v>https://www.youtube.com/watch?v=GEPTI8jHIw4</v>
      </c>
      <c r="I226" s="6"/>
    </row>
    <row r="227" spans="1:9" ht="15.75" customHeight="1">
      <c r="A227" s="96" t="s">
        <v>494</v>
      </c>
      <c r="B227" s="96" t="s">
        <v>495</v>
      </c>
      <c r="C227" s="97" t="s">
        <v>453</v>
      </c>
      <c r="D227" s="105" t="s">
        <v>496</v>
      </c>
      <c r="E227" s="107" t="s">
        <v>555</v>
      </c>
      <c r="F227" s="99">
        <v>1.1018518518518518E-2</v>
      </c>
      <c r="G227" s="117" t="s">
        <v>556</v>
      </c>
      <c r="H227" s="106" t="str">
        <f>HYPERLINK("https://www.youtube.com/watch?v=4ZN8YZ1I0e4","https://www.youtube.com/watch?v=4ZN8YZ1I0e4")</f>
        <v>https://www.youtube.com/watch?v=4ZN8YZ1I0e4</v>
      </c>
      <c r="I227" s="6"/>
    </row>
    <row r="228" spans="1:9" ht="15.75" customHeight="1">
      <c r="A228" s="96" t="s">
        <v>494</v>
      </c>
      <c r="B228" s="96" t="s">
        <v>495</v>
      </c>
      <c r="C228" s="97" t="s">
        <v>453</v>
      </c>
      <c r="D228" s="105" t="s">
        <v>496</v>
      </c>
      <c r="E228" s="107" t="s">
        <v>557</v>
      </c>
      <c r="F228" s="99">
        <v>7.2453703703703708E-3</v>
      </c>
      <c r="G228" s="117" t="s">
        <v>558</v>
      </c>
      <c r="H228" s="106" t="str">
        <f>HYPERLINK("https://www.youtube.com/watch?v=e7qI4V5vSlQ","https://www.youtube.com/watch?v=e7qI4V5vSlQ")</f>
        <v>https://www.youtube.com/watch?v=e7qI4V5vSlQ</v>
      </c>
      <c r="I228" s="6"/>
    </row>
    <row r="229" spans="1:9" ht="15.75" customHeight="1">
      <c r="A229" s="96" t="s">
        <v>494</v>
      </c>
      <c r="B229" s="96" t="s">
        <v>495</v>
      </c>
      <c r="C229" s="97" t="s">
        <v>453</v>
      </c>
      <c r="D229" s="105" t="s">
        <v>496</v>
      </c>
      <c r="E229" s="107" t="s">
        <v>559</v>
      </c>
      <c r="F229" s="99">
        <v>8.6458333333333335E-3</v>
      </c>
      <c r="G229" s="117" t="s">
        <v>560</v>
      </c>
      <c r="H229" s="106" t="str">
        <f>HYPERLINK("https://www.youtube.com/watch?v=Pf0D67Uax_c","https://www.youtube.com/watch?v=Pf0D67Uax_c")</f>
        <v>https://www.youtube.com/watch?v=Pf0D67Uax_c</v>
      </c>
      <c r="I229" s="6"/>
    </row>
    <row r="230" spans="1:9" ht="15.75" customHeight="1">
      <c r="A230" s="96" t="s">
        <v>494</v>
      </c>
      <c r="B230" s="96" t="s">
        <v>495</v>
      </c>
      <c r="C230" s="97" t="s">
        <v>453</v>
      </c>
      <c r="D230" s="105" t="s">
        <v>496</v>
      </c>
      <c r="E230" s="107" t="s">
        <v>561</v>
      </c>
      <c r="F230" s="103">
        <v>5.7638888888888887E-3</v>
      </c>
      <c r="G230" s="117" t="s">
        <v>562</v>
      </c>
      <c r="H230" s="106" t="str">
        <f>HYPERLINK("https://www.youtube.com/watch?v=FdTaH9zulg8","https://www.youtube.com/watch?v=FdTaH9zulg8")</f>
        <v>https://www.youtube.com/watch?v=FdTaH9zulg8</v>
      </c>
      <c r="I230" s="6"/>
    </row>
    <row r="231" spans="1:9" ht="15.75" customHeight="1">
      <c r="A231" s="96" t="s">
        <v>494</v>
      </c>
      <c r="B231" s="96" t="s">
        <v>495</v>
      </c>
      <c r="C231" s="97" t="s">
        <v>453</v>
      </c>
      <c r="D231" s="105" t="s">
        <v>496</v>
      </c>
      <c r="E231" s="107" t="s">
        <v>563</v>
      </c>
      <c r="F231" s="103">
        <v>5.5671296296296293E-3</v>
      </c>
      <c r="G231" s="117" t="s">
        <v>564</v>
      </c>
      <c r="H231" s="106" t="str">
        <f>HYPERLINK("https://www.youtube.com/watch?v=Xv9d5BTIxzc","https://www.youtube.com/watch?v=Xv9d5BTIxzc")</f>
        <v>https://www.youtube.com/watch?v=Xv9d5BTIxzc</v>
      </c>
      <c r="I231" s="6"/>
    </row>
    <row r="232" spans="1:9" ht="15.75" customHeight="1">
      <c r="A232" s="96" t="s">
        <v>494</v>
      </c>
      <c r="B232" s="96" t="s">
        <v>495</v>
      </c>
      <c r="C232" s="97" t="s">
        <v>453</v>
      </c>
      <c r="D232" s="105" t="s">
        <v>496</v>
      </c>
      <c r="E232" s="107" t="s">
        <v>565</v>
      </c>
      <c r="F232" s="99">
        <v>5.4050925925925924E-3</v>
      </c>
      <c r="G232" s="117" t="s">
        <v>566</v>
      </c>
      <c r="H232" s="106" t="str">
        <f>HYPERLINK("https://www.youtube.com/watch?v=oaoRHYnPDv8","https://www.youtube.com/watch?v=oaoRHYnPDv8")</f>
        <v>https://www.youtube.com/watch?v=oaoRHYnPDv8</v>
      </c>
      <c r="I232" s="6"/>
    </row>
    <row r="233" spans="1:9" ht="15.75" customHeight="1">
      <c r="A233" s="96" t="s">
        <v>494</v>
      </c>
      <c r="B233" s="96" t="s">
        <v>495</v>
      </c>
      <c r="C233" s="97" t="s">
        <v>453</v>
      </c>
      <c r="D233" s="105" t="s">
        <v>496</v>
      </c>
      <c r="E233" s="107" t="s">
        <v>567</v>
      </c>
      <c r="F233" s="99">
        <v>1.0185185185185184E-2</v>
      </c>
      <c r="G233" s="117" t="s">
        <v>568</v>
      </c>
      <c r="H233" s="106" t="str">
        <f>HYPERLINK("https://www.youtube.com/watch?v=UXmsSyh-fEE","https://www.youtube.com/watch?v=UXmsSyh-fEE")</f>
        <v>https://www.youtube.com/watch?v=UXmsSyh-fEE</v>
      </c>
      <c r="I233" s="6"/>
    </row>
    <row r="234" spans="1:9" ht="15.75" customHeight="1">
      <c r="A234" s="96" t="s">
        <v>494</v>
      </c>
      <c r="B234" s="96" t="s">
        <v>495</v>
      </c>
      <c r="C234" s="97" t="s">
        <v>453</v>
      </c>
      <c r="D234" s="105" t="s">
        <v>496</v>
      </c>
      <c r="E234" s="107" t="s">
        <v>569</v>
      </c>
      <c r="F234" s="99">
        <v>1.0439814814814813E-2</v>
      </c>
      <c r="G234" s="117" t="s">
        <v>570</v>
      </c>
      <c r="H234" s="106" t="str">
        <f>HYPERLINK("https://www.youtube.com/watch?v=PyehtJoXk6I","https://www.youtube.com/watch?v=PyehtJoXk6I")</f>
        <v>https://www.youtube.com/watch?v=PyehtJoXk6I</v>
      </c>
      <c r="I234" s="6"/>
    </row>
    <row r="235" spans="1:9" ht="15.75" customHeight="1">
      <c r="A235" s="96" t="s">
        <v>494</v>
      </c>
      <c r="B235" s="96" t="s">
        <v>495</v>
      </c>
      <c r="C235" s="97" t="s">
        <v>453</v>
      </c>
      <c r="D235" s="105" t="s">
        <v>496</v>
      </c>
      <c r="E235" s="107" t="s">
        <v>571</v>
      </c>
      <c r="F235" s="99">
        <v>7.789351851851852E-3</v>
      </c>
      <c r="G235" s="117" t="s">
        <v>572</v>
      </c>
      <c r="H235" s="106" t="str">
        <f>HYPERLINK("https://www.youtube.com/watch?v=lMoB0atTR6s","https://www.youtube.com/watch?v=lMoB0atTR6s")</f>
        <v>https://www.youtube.com/watch?v=lMoB0atTR6s</v>
      </c>
      <c r="I235" s="6"/>
    </row>
    <row r="236" spans="1:9" ht="15.75" customHeight="1">
      <c r="A236" s="96" t="s">
        <v>494</v>
      </c>
      <c r="B236" s="96" t="s">
        <v>495</v>
      </c>
      <c r="C236" s="97" t="s">
        <v>453</v>
      </c>
      <c r="D236" s="105" t="s">
        <v>496</v>
      </c>
      <c r="E236" s="107" t="s">
        <v>573</v>
      </c>
      <c r="F236" s="99">
        <v>6.2499999999999995E-3</v>
      </c>
      <c r="G236" s="117" t="s">
        <v>574</v>
      </c>
      <c r="H236" s="106" t="str">
        <f>HYPERLINK("https://www.youtube.com/watch?v=q1suCR8l8Kk","https://www.youtube.com/watch?v=q1suCR8l8Kk")</f>
        <v>https://www.youtube.com/watch?v=q1suCR8l8Kk</v>
      </c>
      <c r="I236" s="6"/>
    </row>
    <row r="237" spans="1:9" ht="15.75" customHeight="1">
      <c r="A237" s="96" t="s">
        <v>494</v>
      </c>
      <c r="B237" s="96" t="s">
        <v>495</v>
      </c>
      <c r="C237" s="97" t="s">
        <v>453</v>
      </c>
      <c r="D237" s="105" t="s">
        <v>496</v>
      </c>
      <c r="E237" s="107" t="s">
        <v>575</v>
      </c>
      <c r="F237" s="99">
        <v>6.5162037037037037E-3</v>
      </c>
      <c r="G237" s="117" t="s">
        <v>576</v>
      </c>
      <c r="H237" s="106" t="str">
        <f>HYPERLINK("https://www.youtube.com/watch?v=eRT5S_vRnb8","https://www.youtube.com/watch?v=eRT5S_vRnb8")</f>
        <v>https://www.youtube.com/watch?v=eRT5S_vRnb8</v>
      </c>
      <c r="I237" s="6"/>
    </row>
    <row r="238" spans="1:9" ht="15.75" customHeight="1">
      <c r="A238" s="96" t="s">
        <v>494</v>
      </c>
      <c r="B238" s="96" t="s">
        <v>495</v>
      </c>
      <c r="C238" s="97" t="s">
        <v>453</v>
      </c>
      <c r="D238" s="105" t="s">
        <v>496</v>
      </c>
      <c r="E238" s="107" t="s">
        <v>577</v>
      </c>
      <c r="F238" s="99">
        <v>7.2222222222222228E-3</v>
      </c>
      <c r="G238" s="117" t="s">
        <v>578</v>
      </c>
      <c r="H238" s="106" t="str">
        <f>HYPERLINK("https://www.youtube.com/watch?v=mxx40K-Us8I","https://www.youtube.com/watch?v=mxx40K-Us8I")</f>
        <v>https://www.youtube.com/watch?v=mxx40K-Us8I</v>
      </c>
      <c r="I238" s="6"/>
    </row>
    <row r="239" spans="1:9" ht="15.75" customHeight="1">
      <c r="A239" s="96" t="s">
        <v>494</v>
      </c>
      <c r="B239" s="96" t="s">
        <v>495</v>
      </c>
      <c r="C239" s="97" t="s">
        <v>453</v>
      </c>
      <c r="D239" s="105" t="s">
        <v>496</v>
      </c>
      <c r="E239" s="107" t="s">
        <v>579</v>
      </c>
      <c r="F239" s="103">
        <v>8.4027777777777781E-3</v>
      </c>
      <c r="G239" s="117" t="s">
        <v>580</v>
      </c>
      <c r="H239" s="106" t="str">
        <f>HYPERLINK("https://www.youtube.com/watch?v=mwC4zcNVtyo","https://www.youtube.com/watch?v=mwC4zcNVtyo")</f>
        <v>https://www.youtube.com/watch?v=mwC4zcNVtyo</v>
      </c>
      <c r="I239" s="6"/>
    </row>
    <row r="240" spans="1:9" ht="15.75" customHeight="1">
      <c r="A240" s="96" t="s">
        <v>494</v>
      </c>
      <c r="B240" s="96" t="s">
        <v>495</v>
      </c>
      <c r="C240" s="97" t="s">
        <v>453</v>
      </c>
      <c r="D240" s="105" t="s">
        <v>496</v>
      </c>
      <c r="E240" s="107" t="s">
        <v>581</v>
      </c>
      <c r="F240" s="103">
        <v>8.2754629629629636E-3</v>
      </c>
      <c r="G240" s="117" t="s">
        <v>582</v>
      </c>
      <c r="H240" s="106" t="str">
        <f>HYPERLINK("https://www.youtube.com/watch?v=sohkwLPAqRU","https://www.youtube.com/watch?v=sohkwLPAqRU")</f>
        <v>https://www.youtube.com/watch?v=sohkwLPAqRU</v>
      </c>
      <c r="I240" s="6"/>
    </row>
    <row r="241" spans="1:9" ht="15.75" customHeight="1">
      <c r="A241" s="96" t="s">
        <v>494</v>
      </c>
      <c r="B241" s="96" t="s">
        <v>495</v>
      </c>
      <c r="C241" s="97" t="s">
        <v>453</v>
      </c>
      <c r="D241" s="105" t="s">
        <v>496</v>
      </c>
      <c r="E241" s="107" t="s">
        <v>583</v>
      </c>
      <c r="F241" s="103">
        <v>7.766203703703704E-3</v>
      </c>
      <c r="G241" s="117" t="s">
        <v>584</v>
      </c>
      <c r="H241" s="106" t="str">
        <f>HYPERLINK("https://www.youtube.com/watch?v=hH4_pMT0uUo","https://www.youtube.com/watch?v=hH4_pMT0uUo")</f>
        <v>https://www.youtube.com/watch?v=hH4_pMT0uUo</v>
      </c>
      <c r="I241" s="6"/>
    </row>
    <row r="242" spans="1:9" ht="15.75" customHeight="1">
      <c r="A242" s="96" t="s">
        <v>494</v>
      </c>
      <c r="B242" s="96" t="s">
        <v>495</v>
      </c>
      <c r="C242" s="97" t="s">
        <v>453</v>
      </c>
      <c r="D242" s="105" t="s">
        <v>496</v>
      </c>
      <c r="E242" s="107" t="s">
        <v>585</v>
      </c>
      <c r="F242" s="103">
        <v>5.6481481481481478E-3</v>
      </c>
      <c r="G242" s="117" t="s">
        <v>586</v>
      </c>
      <c r="H242" s="108" t="s">
        <v>587</v>
      </c>
      <c r="I242" s="12"/>
    </row>
    <row r="243" spans="1:9" ht="15.75" customHeight="1">
      <c r="A243" s="96" t="s">
        <v>494</v>
      </c>
      <c r="B243" s="96" t="s">
        <v>495</v>
      </c>
      <c r="C243" s="97" t="s">
        <v>453</v>
      </c>
      <c r="D243" s="105" t="s">
        <v>496</v>
      </c>
      <c r="E243" s="107" t="s">
        <v>588</v>
      </c>
      <c r="F243" s="99">
        <v>7.083333333333333E-3</v>
      </c>
      <c r="G243" s="117" t="s">
        <v>589</v>
      </c>
      <c r="H243" s="106" t="str">
        <f>HYPERLINK("https://www.youtube.com/watch?v=6ORpP8K05k0","https://www.youtube.com/watch?v=6ORpP8K05k0")</f>
        <v>https://www.youtube.com/watch?v=6ORpP8K05k0</v>
      </c>
      <c r="I243" s="6"/>
    </row>
    <row r="244" spans="1:9" ht="15.75" customHeight="1">
      <c r="A244" s="96" t="s">
        <v>494</v>
      </c>
      <c r="B244" s="96" t="s">
        <v>495</v>
      </c>
      <c r="C244" s="97" t="s">
        <v>453</v>
      </c>
      <c r="D244" s="105" t="s">
        <v>496</v>
      </c>
      <c r="E244" s="107" t="s">
        <v>590</v>
      </c>
      <c r="F244" s="99">
        <v>8.7152777777777784E-3</v>
      </c>
      <c r="G244" s="117" t="s">
        <v>591</v>
      </c>
      <c r="H244" s="106" t="str">
        <f>HYPERLINK("https://www.youtube.com/watch?v=Omq7FPBvgaE","https://www.youtube.com/watch?v=Omq7FPBvgaE")</f>
        <v>https://www.youtube.com/watch?v=Omq7FPBvgaE</v>
      </c>
      <c r="I244" s="6"/>
    </row>
    <row r="245" spans="1:9" ht="15.75" customHeight="1">
      <c r="A245" s="96" t="s">
        <v>494</v>
      </c>
      <c r="B245" s="96" t="s">
        <v>495</v>
      </c>
      <c r="C245" s="97" t="s">
        <v>453</v>
      </c>
      <c r="D245" s="105" t="s">
        <v>496</v>
      </c>
      <c r="E245" s="107" t="s">
        <v>592</v>
      </c>
      <c r="F245" s="99">
        <v>1.0138888888888888E-2</v>
      </c>
      <c r="G245" s="117" t="s">
        <v>593</v>
      </c>
      <c r="H245" s="106" t="str">
        <f>HYPERLINK("https://www.youtube.com/watch?v=bbcsXumzrDQ","https://www.youtube.com/watch?v=bbcsXumzrDQ")</f>
        <v>https://www.youtube.com/watch?v=bbcsXumzrDQ</v>
      </c>
      <c r="I245" s="6"/>
    </row>
    <row r="246" spans="1:9" ht="15.75" customHeight="1">
      <c r="A246" s="96" t="s">
        <v>494</v>
      </c>
      <c r="B246" s="96" t="s">
        <v>495</v>
      </c>
      <c r="C246" s="97" t="s">
        <v>453</v>
      </c>
      <c r="D246" s="105" t="s">
        <v>496</v>
      </c>
      <c r="E246" s="107" t="s">
        <v>594</v>
      </c>
      <c r="F246" s="99">
        <v>5.7060185185185191E-3</v>
      </c>
      <c r="G246" s="117" t="s">
        <v>595</v>
      </c>
      <c r="H246" s="106" t="str">
        <f>HYPERLINK("https://www.youtube.com/watch?v=8UVNUAKV3Ls","https://www.youtube.com/watch?v=8UVNUAKV3Ls")</f>
        <v>https://www.youtube.com/watch?v=8UVNUAKV3Ls</v>
      </c>
      <c r="I246" s="6"/>
    </row>
    <row r="247" spans="1:9" ht="15.75" customHeight="1">
      <c r="A247" s="96" t="s">
        <v>494</v>
      </c>
      <c r="B247" s="96" t="s">
        <v>495</v>
      </c>
      <c r="C247" s="97" t="s">
        <v>453</v>
      </c>
      <c r="D247" s="105" t="s">
        <v>496</v>
      </c>
      <c r="E247" s="107" t="s">
        <v>596</v>
      </c>
      <c r="F247" s="99">
        <v>7.5578703703703702E-3</v>
      </c>
      <c r="G247" s="117" t="s">
        <v>597</v>
      </c>
      <c r="H247" s="106" t="str">
        <f>HYPERLINK("https://www.youtube.com/watch?v=Q1Bm6ocoaD8","https://www.youtube.com/watch?v=Q1Bm6ocoaD8")</f>
        <v>https://www.youtube.com/watch?v=Q1Bm6ocoaD8</v>
      </c>
      <c r="I247" s="6"/>
    </row>
    <row r="248" spans="1:9" ht="15.75" customHeight="1">
      <c r="A248" s="96" t="s">
        <v>494</v>
      </c>
      <c r="B248" s="96" t="s">
        <v>495</v>
      </c>
      <c r="C248" s="97" t="s">
        <v>453</v>
      </c>
      <c r="D248" s="105" t="s">
        <v>496</v>
      </c>
      <c r="E248" s="107" t="s">
        <v>598</v>
      </c>
      <c r="F248" s="99">
        <v>8.0324074074074065E-3</v>
      </c>
      <c r="G248" s="117" t="s">
        <v>599</v>
      </c>
      <c r="H248" s="106" t="str">
        <f>HYPERLINK("https://www.youtube.com/watch?v=LEgEt08Y7xA","https://www.youtube.com/watch?v=LEgEt08Y7xA")</f>
        <v>https://www.youtube.com/watch?v=LEgEt08Y7xA</v>
      </c>
      <c r="I248" s="6"/>
    </row>
    <row r="249" spans="1:9" ht="15.75" customHeight="1">
      <c r="A249" s="96" t="s">
        <v>494</v>
      </c>
      <c r="B249" s="96" t="s">
        <v>495</v>
      </c>
      <c r="C249" s="97" t="s">
        <v>453</v>
      </c>
      <c r="D249" s="105" t="s">
        <v>496</v>
      </c>
      <c r="E249" s="107" t="s">
        <v>600</v>
      </c>
      <c r="F249" s="103">
        <v>6.6087962962962966E-3</v>
      </c>
      <c r="G249" s="117" t="s">
        <v>601</v>
      </c>
      <c r="H249" s="106" t="str">
        <f>HYPERLINK("https://www.youtube.com/watch?v=cuxWIDDEpqs","https://www.youtube.com/watch?v=cuxWIDDEpqs")</f>
        <v>https://www.youtube.com/watch?v=cuxWIDDEpqs</v>
      </c>
      <c r="I249" s="6"/>
    </row>
    <row r="250" spans="1:9" ht="15.75" customHeight="1">
      <c r="A250" s="96" t="s">
        <v>494</v>
      </c>
      <c r="B250" s="96" t="s">
        <v>495</v>
      </c>
      <c r="C250" s="97" t="s">
        <v>453</v>
      </c>
      <c r="D250" s="105" t="s">
        <v>496</v>
      </c>
      <c r="E250" s="107" t="s">
        <v>602</v>
      </c>
      <c r="F250" s="103">
        <v>6.5740740740740742E-3</v>
      </c>
      <c r="G250" s="117" t="s">
        <v>603</v>
      </c>
      <c r="H250" s="106" t="str">
        <f>HYPERLINK("https://www.youtube.com/watch?v=GPw18y-VIGs","https://www.youtube.com/watch?v=GPw18y-VIGs")</f>
        <v>https://www.youtube.com/watch?v=GPw18y-VIGs</v>
      </c>
      <c r="I250" s="6"/>
    </row>
    <row r="251" spans="1:9" ht="15.75" customHeight="1">
      <c r="A251" s="96" t="s">
        <v>494</v>
      </c>
      <c r="B251" s="96" t="s">
        <v>495</v>
      </c>
      <c r="C251" s="97" t="s">
        <v>453</v>
      </c>
      <c r="D251" s="105" t="s">
        <v>496</v>
      </c>
      <c r="E251" s="107" t="s">
        <v>604</v>
      </c>
      <c r="F251" s="99">
        <v>7.789351851851852E-3</v>
      </c>
      <c r="G251" s="117" t="s">
        <v>605</v>
      </c>
      <c r="H251" s="106" t="str">
        <f>HYPERLINK("https://www.youtube.com/watch?v=NgfFyn1F8XU","https://www.youtube.com/watch?v=NgfFyn1F8XU")</f>
        <v>https://www.youtube.com/watch?v=NgfFyn1F8XU</v>
      </c>
      <c r="I251" s="6"/>
    </row>
    <row r="252" spans="1:9" ht="15.75" customHeight="1">
      <c r="A252" s="96" t="s">
        <v>494</v>
      </c>
      <c r="B252" s="96" t="s">
        <v>495</v>
      </c>
      <c r="C252" s="97" t="s">
        <v>453</v>
      </c>
      <c r="D252" s="105" t="s">
        <v>496</v>
      </c>
      <c r="E252" s="107" t="s">
        <v>606</v>
      </c>
      <c r="F252" s="103">
        <v>8.2870370370370372E-3</v>
      </c>
      <c r="G252" s="117" t="s">
        <v>607</v>
      </c>
      <c r="H252" s="106" t="str">
        <f>HYPERLINK("https://www.youtube.com/watch?v=EHBsn1fzUog","https://www.youtube.com/watch?v=EHBsn1fzUog")</f>
        <v>https://www.youtube.com/watch?v=EHBsn1fzUog</v>
      </c>
      <c r="I252" s="6"/>
    </row>
    <row r="253" spans="1:9" ht="15.75" customHeight="1">
      <c r="A253" s="96" t="s">
        <v>494</v>
      </c>
      <c r="B253" s="96" t="s">
        <v>495</v>
      </c>
      <c r="C253" s="97" t="s">
        <v>453</v>
      </c>
      <c r="D253" s="105" t="s">
        <v>496</v>
      </c>
      <c r="E253" s="107" t="s">
        <v>608</v>
      </c>
      <c r="F253" s="99">
        <v>8.8541666666666664E-3</v>
      </c>
      <c r="G253" s="117" t="s">
        <v>609</v>
      </c>
      <c r="H253" s="106" t="str">
        <f>HYPERLINK("https://www.youtube.com/watch?v=iWscDS8TRjM","https://www.youtube.com/watch?v=iWscDS8TRjM")</f>
        <v>https://www.youtube.com/watch?v=iWscDS8TRjM</v>
      </c>
      <c r="I253" s="6"/>
    </row>
    <row r="254" spans="1:9" ht="15.75" customHeight="1">
      <c r="A254" s="96" t="s">
        <v>494</v>
      </c>
      <c r="B254" s="96" t="s">
        <v>495</v>
      </c>
      <c r="C254" s="97" t="s">
        <v>453</v>
      </c>
      <c r="D254" s="105" t="s">
        <v>496</v>
      </c>
      <c r="E254" s="107" t="s">
        <v>610</v>
      </c>
      <c r="F254" s="103">
        <v>6.851851851851852E-3</v>
      </c>
      <c r="G254" s="117" t="s">
        <v>611</v>
      </c>
      <c r="H254" s="108" t="s">
        <v>612</v>
      </c>
      <c r="I254" s="6"/>
    </row>
    <row r="255" spans="1:9" ht="15.75" customHeight="1">
      <c r="A255" s="96" t="s">
        <v>494</v>
      </c>
      <c r="B255" s="96" t="s">
        <v>495</v>
      </c>
      <c r="C255" s="97" t="s">
        <v>453</v>
      </c>
      <c r="D255" s="105" t="s">
        <v>496</v>
      </c>
      <c r="E255" s="107" t="s">
        <v>613</v>
      </c>
      <c r="F255" s="103">
        <v>8.2291666666666659E-3</v>
      </c>
      <c r="G255" s="117" t="s">
        <v>614</v>
      </c>
      <c r="H255" s="106" t="str">
        <f>HYPERLINK("https://www.youtube.com/watch?v=pFTl7sdGmic","https://www.youtube.com/watch?v=pFTl7sdGmic")</f>
        <v>https://www.youtube.com/watch?v=pFTl7sdGmic</v>
      </c>
      <c r="I255" s="6"/>
    </row>
    <row r="256" spans="1:9" ht="15.75" customHeight="1">
      <c r="A256" s="96" t="s">
        <v>494</v>
      </c>
      <c r="B256" s="96" t="s">
        <v>495</v>
      </c>
      <c r="C256" s="97" t="s">
        <v>453</v>
      </c>
      <c r="D256" s="105" t="s">
        <v>496</v>
      </c>
      <c r="E256" s="107" t="s">
        <v>615</v>
      </c>
      <c r="F256" s="103">
        <v>8.5300925925925926E-3</v>
      </c>
      <c r="G256" s="117" t="s">
        <v>616</v>
      </c>
      <c r="H256" s="106" t="str">
        <f>HYPERLINK("https://www.youtube.com/watch?v=4WK4apFDdZY","https://www.youtube.com/watch?v=4WK4apFDdZY")</f>
        <v>https://www.youtube.com/watch?v=4WK4apFDdZY</v>
      </c>
      <c r="I256" s="6"/>
    </row>
    <row r="257" spans="1:9" ht="15.75" customHeight="1">
      <c r="A257" s="96" t="s">
        <v>494</v>
      </c>
      <c r="B257" s="96" t="s">
        <v>495</v>
      </c>
      <c r="C257" s="97" t="s">
        <v>453</v>
      </c>
      <c r="D257" s="105" t="s">
        <v>496</v>
      </c>
      <c r="E257" s="107" t="s">
        <v>617</v>
      </c>
      <c r="F257" s="99">
        <v>1.037037037037037E-2</v>
      </c>
      <c r="G257" s="117" t="s">
        <v>618</v>
      </c>
      <c r="H257" s="106" t="str">
        <f>HYPERLINK("https://www.youtube.com/watch?v=cI7SFZ3SiXI","https://www.youtube.com/watch?v=cI7SFZ3SiXI")</f>
        <v>https://www.youtube.com/watch?v=cI7SFZ3SiXI</v>
      </c>
      <c r="I257" s="6"/>
    </row>
    <row r="258" spans="1:9" ht="15.75" customHeight="1">
      <c r="A258" s="96" t="s">
        <v>494</v>
      </c>
      <c r="B258" s="96" t="s">
        <v>495</v>
      </c>
      <c r="C258" s="97" t="s">
        <v>453</v>
      </c>
      <c r="D258" s="105" t="s">
        <v>496</v>
      </c>
      <c r="E258" s="107" t="s">
        <v>619</v>
      </c>
      <c r="F258" s="99">
        <v>1.1018518518518518E-2</v>
      </c>
      <c r="G258" s="117" t="s">
        <v>620</v>
      </c>
      <c r="H258" s="106" t="str">
        <f>HYPERLINK("https://www.youtube.com/watch?v=q35MYTmVyBQ","https://www.youtube.com/watch?v=q35MYTmVyBQ")</f>
        <v>https://www.youtube.com/watch?v=q35MYTmVyBQ</v>
      </c>
      <c r="I258" s="6"/>
    </row>
    <row r="259" spans="1:9" ht="15.75" customHeight="1">
      <c r="A259" s="96" t="s">
        <v>494</v>
      </c>
      <c r="B259" s="96" t="s">
        <v>495</v>
      </c>
      <c r="C259" s="97" t="s">
        <v>453</v>
      </c>
      <c r="D259" s="105" t="s">
        <v>496</v>
      </c>
      <c r="E259" s="107" t="s">
        <v>621</v>
      </c>
      <c r="F259" s="99">
        <v>6.9328703703703696E-3</v>
      </c>
      <c r="G259" s="117" t="s">
        <v>622</v>
      </c>
      <c r="H259" s="106" t="str">
        <f>HYPERLINK("https://www.youtube.com/watch?v=i3mxyi3c9Oc","https://www.youtube.com/watch?v=i3mxyi3c9Oc")</f>
        <v>https://www.youtube.com/watch?v=i3mxyi3c9Oc</v>
      </c>
      <c r="I259" s="6"/>
    </row>
    <row r="260" spans="1:9" ht="15.75" customHeight="1">
      <c r="A260" s="96" t="s">
        <v>494</v>
      </c>
      <c r="B260" s="96" t="s">
        <v>495</v>
      </c>
      <c r="C260" s="97" t="s">
        <v>453</v>
      </c>
      <c r="D260" s="105" t="s">
        <v>496</v>
      </c>
      <c r="E260" s="107" t="s">
        <v>623</v>
      </c>
      <c r="F260" s="99">
        <v>1.2268518518518519E-2</v>
      </c>
      <c r="G260" s="117" t="s">
        <v>624</v>
      </c>
      <c r="H260" s="106" t="str">
        <f>HYPERLINK("https://www.youtube.com/watch?v=n1qH1zSaUIE","https://www.youtube.com/watch?v=n1qH1zSaUIE")</f>
        <v>https://www.youtube.com/watch?v=n1qH1zSaUIE</v>
      </c>
      <c r="I260" s="6"/>
    </row>
    <row r="261" spans="1:9" ht="15.75" customHeight="1">
      <c r="A261" s="96" t="s">
        <v>494</v>
      </c>
      <c r="B261" s="96" t="s">
        <v>495</v>
      </c>
      <c r="C261" s="97" t="s">
        <v>453</v>
      </c>
      <c r="D261" s="105" t="s">
        <v>496</v>
      </c>
      <c r="E261" s="107" t="s">
        <v>625</v>
      </c>
      <c r="F261" s="99">
        <v>1.1747685185185186E-2</v>
      </c>
      <c r="G261" s="117" t="s">
        <v>626</v>
      </c>
      <c r="H261" s="106" t="str">
        <f>HYPERLINK("https://www.youtube.com/watch?v=P8lzlOytVRc","https://www.youtube.com/watch?v=P8lzlOytVRc")</f>
        <v>https://www.youtube.com/watch?v=P8lzlOytVRc</v>
      </c>
      <c r="I261" s="6"/>
    </row>
    <row r="262" spans="1:9" ht="15.75" customHeight="1">
      <c r="A262" s="96" t="s">
        <v>494</v>
      </c>
      <c r="B262" s="96" t="s">
        <v>495</v>
      </c>
      <c r="C262" s="97" t="s">
        <v>453</v>
      </c>
      <c r="D262" s="105" t="s">
        <v>496</v>
      </c>
      <c r="E262" s="107" t="s">
        <v>627</v>
      </c>
      <c r="F262" s="99">
        <v>9.3749999999999997E-3</v>
      </c>
      <c r="G262" s="117" t="s">
        <v>628</v>
      </c>
      <c r="H262" s="106" t="str">
        <f>HYPERLINK("https://www.youtube.com/watch?v=44fMazCn3yk","https://www.youtube.com/watch?v=44fMazCn3yk")</f>
        <v>https://www.youtube.com/watch?v=44fMazCn3yk</v>
      </c>
      <c r="I262" s="6"/>
    </row>
    <row r="263" spans="1:9" ht="15.75" customHeight="1">
      <c r="A263" s="96" t="s">
        <v>494</v>
      </c>
      <c r="B263" s="96" t="s">
        <v>495</v>
      </c>
      <c r="C263" s="97" t="s">
        <v>453</v>
      </c>
      <c r="D263" s="105" t="s">
        <v>496</v>
      </c>
      <c r="E263" s="107" t="s">
        <v>629</v>
      </c>
      <c r="F263" s="99">
        <v>6.4583333333333333E-3</v>
      </c>
      <c r="G263" s="117" t="s">
        <v>630</v>
      </c>
      <c r="H263" s="106" t="str">
        <f>HYPERLINK("https://www.youtube.com/watch?v=g5bUcWuM_PY","https://www.youtube.com/watch?v=g5bUcWuM_PY")</f>
        <v>https://www.youtube.com/watch?v=g5bUcWuM_PY</v>
      </c>
      <c r="I263" s="6"/>
    </row>
    <row r="264" spans="1:9" ht="15.75" customHeight="1">
      <c r="A264" s="96" t="s">
        <v>494</v>
      </c>
      <c r="B264" s="96" t="s">
        <v>495</v>
      </c>
      <c r="C264" s="97" t="s">
        <v>453</v>
      </c>
      <c r="D264" s="105" t="s">
        <v>496</v>
      </c>
      <c r="E264" s="107" t="s">
        <v>631</v>
      </c>
      <c r="F264" s="103">
        <v>8.7500000000000008E-3</v>
      </c>
      <c r="G264" s="117" t="s">
        <v>632</v>
      </c>
      <c r="H264" s="106" t="str">
        <f>HYPERLINK("https://www.youtube.com/watch?v=Xagxiof0Um4","https://www.youtube.com/watch?v=Xagxiof0Um4")</f>
        <v>https://www.youtube.com/watch?v=Xagxiof0Um4</v>
      </c>
      <c r="I264" s="6"/>
    </row>
    <row r="265" spans="1:9" ht="15.75" customHeight="1">
      <c r="A265" s="96" t="s">
        <v>494</v>
      </c>
      <c r="B265" s="96" t="s">
        <v>495</v>
      </c>
      <c r="C265" s="97" t="s">
        <v>453</v>
      </c>
      <c r="D265" s="105" t="s">
        <v>496</v>
      </c>
      <c r="E265" s="107" t="s">
        <v>633</v>
      </c>
      <c r="F265" s="99">
        <v>1.0324074074074074E-2</v>
      </c>
      <c r="G265" s="117" t="s">
        <v>634</v>
      </c>
      <c r="H265" s="106" t="str">
        <f>HYPERLINK("https://www.youtube.com/watch?v=Sia7BXF6R30","https://www.youtube.com/watch?v=Sia7BXF6R30")</f>
        <v>https://www.youtube.com/watch?v=Sia7BXF6R30</v>
      </c>
      <c r="I265" s="6"/>
    </row>
    <row r="266" spans="1:9" ht="15.75" customHeight="1">
      <c r="A266" s="96" t="s">
        <v>494</v>
      </c>
      <c r="B266" s="96" t="s">
        <v>495</v>
      </c>
      <c r="C266" s="97" t="s">
        <v>453</v>
      </c>
      <c r="D266" s="105" t="s">
        <v>496</v>
      </c>
      <c r="E266" s="107" t="s">
        <v>635</v>
      </c>
      <c r="F266" s="99">
        <v>1.0358796296296295E-2</v>
      </c>
      <c r="G266" s="117" t="s">
        <v>636</v>
      </c>
      <c r="H266" s="106" t="str">
        <f>HYPERLINK("https://www.youtube.com/watch?v=7EkbDwyQD6U","https://www.youtube.com/watch?v=7EkbDwyQD6U")</f>
        <v>https://www.youtube.com/watch?v=7EkbDwyQD6U</v>
      </c>
      <c r="I266" s="6"/>
    </row>
    <row r="267" spans="1:9" ht="15.75" customHeight="1">
      <c r="A267" s="96" t="s">
        <v>494</v>
      </c>
      <c r="B267" s="96" t="s">
        <v>495</v>
      </c>
      <c r="C267" s="97" t="s">
        <v>453</v>
      </c>
      <c r="D267" s="105" t="s">
        <v>496</v>
      </c>
      <c r="E267" s="107" t="s">
        <v>637</v>
      </c>
      <c r="F267" s="103">
        <v>1.0358796296296297E-2</v>
      </c>
      <c r="G267" s="117" t="s">
        <v>638</v>
      </c>
      <c r="H267" s="106" t="str">
        <f>HYPERLINK("https://www.youtube.com/watch?v=4O_R-nwl-Yk","https://www.youtube.com/watch?v=4O_R-nwl-Yk")</f>
        <v>https://www.youtube.com/watch?v=4O_R-nwl-Yk</v>
      </c>
      <c r="I267" s="6"/>
    </row>
    <row r="268" spans="1:9" ht="15.75" customHeight="1">
      <c r="A268" s="96" t="s">
        <v>494</v>
      </c>
      <c r="B268" s="96" t="s">
        <v>495</v>
      </c>
      <c r="C268" s="97" t="s">
        <v>453</v>
      </c>
      <c r="D268" s="105" t="s">
        <v>496</v>
      </c>
      <c r="E268" s="107" t="s">
        <v>639</v>
      </c>
      <c r="F268" s="99">
        <v>1.045138888888889E-2</v>
      </c>
      <c r="G268" s="117" t="s">
        <v>640</v>
      </c>
      <c r="H268" s="106" t="str">
        <f>HYPERLINK("https://www.youtube.com/watch?v=uruqC_sA5Eo","https://www.youtube.com/watch?v=uruqC_sA5Eo")</f>
        <v>https://www.youtube.com/watch?v=uruqC_sA5Eo</v>
      </c>
      <c r="I268" s="6"/>
    </row>
    <row r="269" spans="1:9" ht="15.75" customHeight="1">
      <c r="A269" s="96" t="s">
        <v>494</v>
      </c>
      <c r="B269" s="96" t="s">
        <v>495</v>
      </c>
      <c r="C269" s="97" t="s">
        <v>453</v>
      </c>
      <c r="D269" s="105" t="s">
        <v>496</v>
      </c>
      <c r="E269" s="107" t="s">
        <v>641</v>
      </c>
      <c r="F269" s="103">
        <v>7.2106481481481483E-3</v>
      </c>
      <c r="G269" s="117" t="s">
        <v>642</v>
      </c>
      <c r="H269" s="106" t="str">
        <f>HYPERLINK("https://www.youtube.com/watch?v=ABo5gRXDE6I","https://www.youtube.com/watch?v=ABo5gRXDE6I")</f>
        <v>https://www.youtube.com/watch?v=ABo5gRXDE6I</v>
      </c>
      <c r="I269" s="6"/>
    </row>
    <row r="270" spans="1:9" ht="15.75" customHeight="1">
      <c r="A270" s="96" t="s">
        <v>494</v>
      </c>
      <c r="B270" s="96" t="s">
        <v>495</v>
      </c>
      <c r="C270" s="97" t="s">
        <v>453</v>
      </c>
      <c r="D270" s="105" t="s">
        <v>496</v>
      </c>
      <c r="E270" s="107" t="s">
        <v>643</v>
      </c>
      <c r="F270" s="103">
        <v>9.0856481481481483E-3</v>
      </c>
      <c r="G270" s="117" t="s">
        <v>644</v>
      </c>
      <c r="H270" s="106" t="str">
        <f>HYPERLINK("https://www.youtube.com/watch?v=S4ekkEXRMHw","https://www.youtube.com/watch?v=S4ekkEXRMHw")</f>
        <v>https://www.youtube.com/watch?v=S4ekkEXRMHw</v>
      </c>
      <c r="I270" s="6"/>
    </row>
    <row r="271" spans="1:9" ht="15.75" customHeight="1">
      <c r="A271" s="96" t="s">
        <v>494</v>
      </c>
      <c r="B271" s="96" t="s">
        <v>495</v>
      </c>
      <c r="C271" s="97" t="s">
        <v>453</v>
      </c>
      <c r="D271" s="105" t="s">
        <v>496</v>
      </c>
      <c r="E271" s="107" t="s">
        <v>645</v>
      </c>
      <c r="F271" s="103">
        <v>7.9745370370370369E-3</v>
      </c>
      <c r="G271" s="117" t="s">
        <v>646</v>
      </c>
      <c r="H271" s="106" t="str">
        <f>HYPERLINK("https://www.youtube.com/watch?v=nZsMw86OTho","https://www.youtube.com/watch?v=nZsMw86OTho")</f>
        <v>https://www.youtube.com/watch?v=nZsMw86OTho</v>
      </c>
      <c r="I271" s="6"/>
    </row>
    <row r="272" spans="1:9" ht="15.75" customHeight="1">
      <c r="A272" s="96" t="s">
        <v>494</v>
      </c>
      <c r="B272" s="96" t="s">
        <v>495</v>
      </c>
      <c r="C272" s="97" t="s">
        <v>453</v>
      </c>
      <c r="D272" s="105" t="s">
        <v>496</v>
      </c>
      <c r="E272" s="107" t="s">
        <v>647</v>
      </c>
      <c r="F272" s="103">
        <v>4.9421296296296297E-3</v>
      </c>
      <c r="G272" s="117" t="s">
        <v>648</v>
      </c>
      <c r="H272" s="106" t="str">
        <f>HYPERLINK("https://www.youtube.com/watch?v=mN1d66s3_jk","https://www.youtube.com/watch?v=mN1d66s3_jk")</f>
        <v>https://www.youtube.com/watch?v=mN1d66s3_jk</v>
      </c>
      <c r="I272" s="6"/>
    </row>
    <row r="273" spans="1:9" ht="15.75" customHeight="1">
      <c r="A273" s="96" t="s">
        <v>494</v>
      </c>
      <c r="B273" s="96" t="s">
        <v>495</v>
      </c>
      <c r="C273" s="97" t="s">
        <v>453</v>
      </c>
      <c r="D273" s="105" t="s">
        <v>496</v>
      </c>
      <c r="E273" s="107" t="s">
        <v>649</v>
      </c>
      <c r="F273" s="103">
        <v>8.611111111111111E-3</v>
      </c>
      <c r="G273" s="117" t="s">
        <v>650</v>
      </c>
      <c r="H273" s="106" t="str">
        <f>HYPERLINK("https://www.youtube.com/watch?v=c93g4ykPJec","https://www.youtube.com/watch?v=c93g4ykPJec")</f>
        <v>https://www.youtube.com/watch?v=c93g4ykPJec</v>
      </c>
      <c r="I273" s="6"/>
    </row>
    <row r="274" spans="1:9" ht="15.75" customHeight="1">
      <c r="A274" s="96" t="s">
        <v>494</v>
      </c>
      <c r="B274" s="96" t="s">
        <v>495</v>
      </c>
      <c r="C274" s="97" t="s">
        <v>453</v>
      </c>
      <c r="D274" s="105" t="s">
        <v>496</v>
      </c>
      <c r="E274" s="107" t="s">
        <v>651</v>
      </c>
      <c r="F274" s="103">
        <v>7.4999999999999997E-3</v>
      </c>
      <c r="G274" s="117" t="s">
        <v>652</v>
      </c>
      <c r="H274" s="106" t="str">
        <f>HYPERLINK("https://www.youtube.com/watch?v=2PGRHflF76s","https://www.youtube.com/watch?v=2PGRHflF76s")</f>
        <v>https://www.youtube.com/watch?v=2PGRHflF76s</v>
      </c>
      <c r="I274" s="6"/>
    </row>
    <row r="275" spans="1:9" ht="15.75" customHeight="1">
      <c r="A275" s="96" t="s">
        <v>494</v>
      </c>
      <c r="B275" s="96" t="s">
        <v>495</v>
      </c>
      <c r="C275" s="97" t="s">
        <v>453</v>
      </c>
      <c r="D275" s="105" t="s">
        <v>496</v>
      </c>
      <c r="E275" s="107" t="s">
        <v>653</v>
      </c>
      <c r="F275" s="103">
        <v>6.8634259259259256E-3</v>
      </c>
      <c r="G275" s="117" t="s">
        <v>654</v>
      </c>
      <c r="H275" s="106" t="str">
        <f>HYPERLINK("https://www.youtube.com/watch?v=QD3PN5sI8aM","https://www.youtube.com/watch?v=QD3PN5sI8aM")</f>
        <v>https://www.youtube.com/watch?v=QD3PN5sI8aM</v>
      </c>
      <c r="I275" s="6"/>
    </row>
    <row r="276" spans="1:9" ht="15.75" customHeight="1">
      <c r="A276" s="96" t="s">
        <v>494</v>
      </c>
      <c r="B276" s="96" t="s">
        <v>495</v>
      </c>
      <c r="C276" s="97" t="s">
        <v>453</v>
      </c>
      <c r="D276" s="105" t="s">
        <v>496</v>
      </c>
      <c r="E276" s="107" t="s">
        <v>655</v>
      </c>
      <c r="F276" s="99">
        <v>1.0416666666666666E-2</v>
      </c>
      <c r="G276" s="117" t="s">
        <v>656</v>
      </c>
      <c r="H276" s="106" t="str">
        <f>HYPERLINK("https://www.youtube.com/watch?v=XElZnFqSdVI","https://www.youtube.com/watch?v=XElZnFqSdVI")</f>
        <v>https://www.youtube.com/watch?v=XElZnFqSdVI</v>
      </c>
      <c r="I276" s="6"/>
    </row>
    <row r="277" spans="1:9" ht="15.75" customHeight="1">
      <c r="A277" s="96" t="s">
        <v>494</v>
      </c>
      <c r="B277" s="96" t="s">
        <v>495</v>
      </c>
      <c r="C277" s="97" t="s">
        <v>453</v>
      </c>
      <c r="D277" s="105" t="s">
        <v>496</v>
      </c>
      <c r="E277" s="107" t="s">
        <v>657</v>
      </c>
      <c r="F277" s="99">
        <v>9.7685185185185184E-3</v>
      </c>
      <c r="G277" s="117" t="s">
        <v>658</v>
      </c>
      <c r="H277" s="106" t="str">
        <f>HYPERLINK("https://www.youtube.com/watch?v=i5YWlUIT1gQ","https://www.youtube.com/watch?v=i5YWlUIT1gQ")</f>
        <v>https://www.youtube.com/watch?v=i5YWlUIT1gQ</v>
      </c>
      <c r="I277" s="6"/>
    </row>
    <row r="278" spans="1:9" ht="15.75" customHeight="1">
      <c r="A278" s="96" t="s">
        <v>494</v>
      </c>
      <c r="B278" s="96" t="s">
        <v>495</v>
      </c>
      <c r="C278" s="97" t="s">
        <v>453</v>
      </c>
      <c r="D278" s="105" t="s">
        <v>496</v>
      </c>
      <c r="E278" s="107" t="s">
        <v>659</v>
      </c>
      <c r="F278" s="99">
        <v>8.3912037037037045E-3</v>
      </c>
      <c r="G278" s="117" t="s">
        <v>660</v>
      </c>
      <c r="H278" s="106" t="str">
        <f>HYPERLINK("https://www.youtube.com/watch?v=CEgYI2jBy-M","https://www.youtube.com/watch?v=CEgYI2jBy-M")</f>
        <v>https://www.youtube.com/watch?v=CEgYI2jBy-M</v>
      </c>
      <c r="I278" s="6"/>
    </row>
    <row r="279" spans="1:9" ht="15.75" customHeight="1">
      <c r="A279" s="96" t="s">
        <v>494</v>
      </c>
      <c r="B279" s="96" t="s">
        <v>495</v>
      </c>
      <c r="C279" s="97" t="s">
        <v>453</v>
      </c>
      <c r="D279" s="105" t="s">
        <v>496</v>
      </c>
      <c r="E279" s="107" t="s">
        <v>661</v>
      </c>
      <c r="F279" s="99">
        <v>9.5486111111111101E-3</v>
      </c>
      <c r="G279" s="117" t="s">
        <v>662</v>
      </c>
      <c r="H279" s="108" t="s">
        <v>663</v>
      </c>
      <c r="I279" s="6"/>
    </row>
    <row r="280" spans="1:9" ht="15.75" customHeight="1">
      <c r="A280" s="96" t="s">
        <v>494</v>
      </c>
      <c r="B280" s="96" t="s">
        <v>495</v>
      </c>
      <c r="C280" s="97" t="s">
        <v>453</v>
      </c>
      <c r="D280" s="105" t="s">
        <v>496</v>
      </c>
      <c r="E280" s="107" t="s">
        <v>664</v>
      </c>
      <c r="F280" s="103">
        <v>7.5578703703703702E-3</v>
      </c>
      <c r="G280" s="117" t="s">
        <v>665</v>
      </c>
      <c r="H280" s="106" t="str">
        <f>HYPERLINK("https://www.youtube.com/watch?v=_vzZ2uoi4fQ","https://www.youtube.com/watch?v=_vzZ2uoi4fQ")</f>
        <v>https://www.youtube.com/watch?v=_vzZ2uoi4fQ</v>
      </c>
      <c r="I280" s="6"/>
    </row>
    <row r="281" spans="1:9" ht="15.75" customHeight="1">
      <c r="A281" s="96" t="s">
        <v>494</v>
      </c>
      <c r="B281" s="96" t="s">
        <v>495</v>
      </c>
      <c r="C281" s="97" t="s">
        <v>453</v>
      </c>
      <c r="D281" s="105" t="s">
        <v>496</v>
      </c>
      <c r="E281" s="107" t="s">
        <v>666</v>
      </c>
      <c r="F281" s="99">
        <v>5.4976851851851853E-3</v>
      </c>
      <c r="G281" s="117" t="s">
        <v>667</v>
      </c>
      <c r="H281" s="106" t="str">
        <f>HYPERLINK("https://www.youtube.com/watch?v=_aU9_723NR8","https://www.youtube.com/watch?v=_aU9_723NR8")</f>
        <v>https://www.youtube.com/watch?v=_aU9_723NR8</v>
      </c>
      <c r="I281" s="6"/>
    </row>
    <row r="282" spans="1:9" ht="15.75" customHeight="1">
      <c r="A282" s="96" t="s">
        <v>494</v>
      </c>
      <c r="B282" s="96" t="s">
        <v>495</v>
      </c>
      <c r="C282" s="97" t="s">
        <v>453</v>
      </c>
      <c r="D282" s="105" t="s">
        <v>496</v>
      </c>
      <c r="E282" s="107" t="s">
        <v>668</v>
      </c>
      <c r="F282" s="99">
        <v>9.4444444444444445E-3</v>
      </c>
      <c r="G282" s="117" t="s">
        <v>669</v>
      </c>
      <c r="H282" s="106" t="str">
        <f>HYPERLINK("https://www.youtube.com/watch?v=oMQQhJR5N-k","https://www.youtube.com/watch?v=oMQQhJR5N-k")</f>
        <v>https://www.youtube.com/watch?v=oMQQhJR5N-k</v>
      </c>
      <c r="I282" s="6"/>
    </row>
    <row r="283" spans="1:9" ht="15.75" customHeight="1">
      <c r="A283" s="96" t="s">
        <v>494</v>
      </c>
      <c r="B283" s="96" t="s">
        <v>495</v>
      </c>
      <c r="C283" s="97" t="s">
        <v>453</v>
      </c>
      <c r="D283" s="105" t="s">
        <v>496</v>
      </c>
      <c r="E283" s="107" t="s">
        <v>670</v>
      </c>
      <c r="F283" s="99">
        <v>7.6273148148148151E-3</v>
      </c>
      <c r="G283" s="117" t="s">
        <v>671</v>
      </c>
      <c r="H283" s="106" t="str">
        <f>HYPERLINK("https://www.youtube.com/watch?v=q9yUj7x0d84","https://www.youtube.com/watch?v=q9yUj7x0d84")</f>
        <v>https://www.youtube.com/watch?v=q9yUj7x0d84</v>
      </c>
      <c r="I283" s="6"/>
    </row>
    <row r="284" spans="1:9" ht="15.75" customHeight="1">
      <c r="A284" s="96" t="s">
        <v>494</v>
      </c>
      <c r="B284" s="96" t="s">
        <v>495</v>
      </c>
      <c r="C284" s="97" t="s">
        <v>453</v>
      </c>
      <c r="D284" s="105" t="s">
        <v>496</v>
      </c>
      <c r="E284" s="107" t="s">
        <v>672</v>
      </c>
      <c r="F284" s="103">
        <v>8.2060185185185187E-3</v>
      </c>
      <c r="G284" s="117" t="s">
        <v>673</v>
      </c>
      <c r="H284" s="106" t="str">
        <f>HYPERLINK("https://www.youtube.com/watch?v=J6SK0mWmmuM","https://www.youtube.com/watch?v=J6SK0mWmmuM")</f>
        <v>https://www.youtube.com/watch?v=J6SK0mWmmuM</v>
      </c>
      <c r="I284" s="6"/>
    </row>
    <row r="285" spans="1:9" ht="15.75" customHeight="1">
      <c r="A285" s="96" t="s">
        <v>494</v>
      </c>
      <c r="B285" s="96" t="s">
        <v>495</v>
      </c>
      <c r="C285" s="97" t="s">
        <v>453</v>
      </c>
      <c r="D285" s="105" t="s">
        <v>496</v>
      </c>
      <c r="E285" s="107" t="s">
        <v>674</v>
      </c>
      <c r="F285" s="103">
        <v>5.9027777777777776E-3</v>
      </c>
      <c r="G285" s="117" t="s">
        <v>675</v>
      </c>
      <c r="H285" s="106" t="str">
        <f>HYPERLINK("https://www.youtube.com/watch?v=fho3Wcew3b4","https://www.youtube.com/watch?v=fho3Wcew3b4")</f>
        <v>https://www.youtube.com/watch?v=fho3Wcew3b4</v>
      </c>
      <c r="I285" s="6"/>
    </row>
    <row r="286" spans="1:9" ht="15.75" customHeight="1">
      <c r="A286" s="96" t="s">
        <v>494</v>
      </c>
      <c r="B286" s="96" t="s">
        <v>495</v>
      </c>
      <c r="C286" s="97" t="s">
        <v>453</v>
      </c>
      <c r="D286" s="105" t="s">
        <v>496</v>
      </c>
      <c r="E286" s="107" t="s">
        <v>676</v>
      </c>
      <c r="F286" s="99">
        <v>7.6041666666666662E-3</v>
      </c>
      <c r="G286" s="117" t="s">
        <v>677</v>
      </c>
      <c r="H286" s="106" t="str">
        <f>HYPERLINK("https://www.youtube.com/watch?v=seNPqesHl7M","https://www.youtube.com/watch?v=seNPqesHl7M")</f>
        <v>https://www.youtube.com/watch?v=seNPqesHl7M</v>
      </c>
      <c r="I286" s="6"/>
    </row>
    <row r="287" spans="1:9" ht="15.75" customHeight="1">
      <c r="A287" s="96" t="s">
        <v>494</v>
      </c>
      <c r="B287" s="96" t="s">
        <v>495</v>
      </c>
      <c r="C287" s="97" t="s">
        <v>453</v>
      </c>
      <c r="D287" s="105" t="s">
        <v>496</v>
      </c>
      <c r="E287" s="107" t="s">
        <v>678</v>
      </c>
      <c r="F287" s="99">
        <v>8.9351851851851866E-3</v>
      </c>
      <c r="G287" s="117" t="s">
        <v>679</v>
      </c>
      <c r="H287" s="106" t="str">
        <f>HYPERLINK("https://www.youtube.com/watch?v=Jnuneje7SMc","https://www.youtube.com/watch?v=Jnuneje7SMc")</f>
        <v>https://www.youtube.com/watch?v=Jnuneje7SMc</v>
      </c>
      <c r="I287" s="6"/>
    </row>
    <row r="288" spans="1:9" ht="15.75" customHeight="1">
      <c r="A288" s="96" t="s">
        <v>494</v>
      </c>
      <c r="B288" s="96" t="s">
        <v>495</v>
      </c>
      <c r="C288" s="97" t="s">
        <v>453</v>
      </c>
      <c r="D288" s="105" t="s">
        <v>496</v>
      </c>
      <c r="E288" s="107" t="s">
        <v>680</v>
      </c>
      <c r="F288" s="99">
        <v>1.1157407407407408E-2</v>
      </c>
      <c r="G288" s="117" t="s">
        <v>681</v>
      </c>
      <c r="H288" s="106" t="str">
        <f>HYPERLINK("https://www.youtube.com/watch?v=VJrKmyyyMxg","https://www.youtube.com/watch?v=VJrKmyyyMxg")</f>
        <v>https://www.youtube.com/watch?v=VJrKmyyyMxg</v>
      </c>
      <c r="I288" s="6"/>
    </row>
    <row r="289" spans="1:9" ht="15.75" customHeight="1">
      <c r="A289" s="96" t="s">
        <v>494</v>
      </c>
      <c r="B289" s="96" t="s">
        <v>495</v>
      </c>
      <c r="C289" s="97" t="s">
        <v>453</v>
      </c>
      <c r="D289" s="105" t="s">
        <v>496</v>
      </c>
      <c r="E289" s="107" t="s">
        <v>682</v>
      </c>
      <c r="F289" s="99">
        <v>7.4305555555555548E-3</v>
      </c>
      <c r="G289" s="117" t="s">
        <v>683</v>
      </c>
      <c r="H289" s="106" t="str">
        <f>HYPERLINK("https://www.youtube.com/watch?v=VLlYJfE1iqc","https://www.youtube.com/watch?v=VLlYJfE1iqc")</f>
        <v>https://www.youtube.com/watch?v=VLlYJfE1iqc</v>
      </c>
      <c r="I289" s="6"/>
    </row>
    <row r="290" spans="1:9" ht="15.75" customHeight="1">
      <c r="A290" s="96" t="s">
        <v>494</v>
      </c>
      <c r="B290" s="96" t="s">
        <v>495</v>
      </c>
      <c r="C290" s="97" t="s">
        <v>453</v>
      </c>
      <c r="D290" s="105" t="s">
        <v>496</v>
      </c>
      <c r="E290" s="107" t="s">
        <v>684</v>
      </c>
      <c r="F290" s="99">
        <v>6.5162037037037037E-3</v>
      </c>
      <c r="G290" s="117" t="s">
        <v>685</v>
      </c>
      <c r="H290" s="106" t="str">
        <f>HYPERLINK("https://www.youtube.com/watch?v=2wUBsf-WuHs","https://www.youtube.com/watch?v=2wUBsf-WuHs")</f>
        <v>https://www.youtube.com/watch?v=2wUBsf-WuHs</v>
      </c>
      <c r="I290" s="6"/>
    </row>
    <row r="291" spans="1:9" ht="15.75" customHeight="1">
      <c r="A291" s="96" t="s">
        <v>494</v>
      </c>
      <c r="B291" s="96" t="s">
        <v>495</v>
      </c>
      <c r="C291" s="97" t="s">
        <v>453</v>
      </c>
      <c r="D291" s="105" t="s">
        <v>496</v>
      </c>
      <c r="E291" s="107" t="s">
        <v>686</v>
      </c>
      <c r="F291" s="99">
        <v>5.9375000000000009E-3</v>
      </c>
      <c r="G291" s="117" t="s">
        <v>687</v>
      </c>
      <c r="H291" s="106" t="str">
        <f>HYPERLINK("https://www.youtube.com/watch?v=XALfDjfu-Cc","https://www.youtube.com/watch?v=XALfDjfu-Cc")</f>
        <v>https://www.youtube.com/watch?v=XALfDjfu-Cc</v>
      </c>
      <c r="I291" s="6"/>
    </row>
    <row r="292" spans="1:9" ht="15.75" customHeight="1">
      <c r="A292" s="96" t="s">
        <v>494</v>
      </c>
      <c r="B292" s="96" t="s">
        <v>495</v>
      </c>
      <c r="C292" s="97" t="s">
        <v>453</v>
      </c>
      <c r="D292" s="105" t="s">
        <v>496</v>
      </c>
      <c r="E292" s="107" t="s">
        <v>688</v>
      </c>
      <c r="F292" s="99">
        <v>9.2361111111111116E-3</v>
      </c>
      <c r="G292" s="117" t="s">
        <v>689</v>
      </c>
      <c r="H292" s="106" t="str">
        <f>HYPERLINK("https://www.youtube.com/watch?v=GmSe9843Woo","https://www.youtube.com/watch?v=GmSe9843Woo")</f>
        <v>https://www.youtube.com/watch?v=GmSe9843Woo</v>
      </c>
      <c r="I292" s="6"/>
    </row>
    <row r="293" spans="1:9" ht="15.75" customHeight="1">
      <c r="A293" s="96" t="s">
        <v>690</v>
      </c>
      <c r="B293" s="96" t="s">
        <v>123</v>
      </c>
      <c r="C293" s="97" t="s">
        <v>453</v>
      </c>
      <c r="D293" s="105" t="s">
        <v>691</v>
      </c>
      <c r="E293" s="105" t="s">
        <v>692</v>
      </c>
      <c r="F293" s="99">
        <v>2.3263888888888887E-3</v>
      </c>
      <c r="G293" s="117" t="s">
        <v>693</v>
      </c>
      <c r="H293" s="102" t="str">
        <f>HYPERLINK("https://www.youtube.com/watch?v=YAJAdt9Of2I","https://www.youtube.com/watch?v=YAJAdt9Of2I")</f>
        <v>https://www.youtube.com/watch?v=YAJAdt9Of2I</v>
      </c>
      <c r="I293" s="6"/>
    </row>
    <row r="294" spans="1:9" ht="15.75" customHeight="1">
      <c r="A294" s="96" t="s">
        <v>690</v>
      </c>
      <c r="B294" s="96" t="s">
        <v>123</v>
      </c>
      <c r="C294" s="97" t="s">
        <v>453</v>
      </c>
      <c r="D294" s="105" t="s">
        <v>691</v>
      </c>
      <c r="E294" s="105" t="s">
        <v>694</v>
      </c>
      <c r="F294" s="103">
        <v>1.261574074074074E-3</v>
      </c>
      <c r="G294" s="117" t="s">
        <v>695</v>
      </c>
      <c r="H294" s="102" t="str">
        <f>HYPERLINK("https://www.youtube.com/watch?v=yyCvcSlbN90","https://www.youtube.com/watch?v=yyCvcSlbN90")</f>
        <v>https://www.youtube.com/watch?v=yyCvcSlbN90</v>
      </c>
      <c r="I294" s="6"/>
    </row>
    <row r="295" spans="1:9" ht="15.75" customHeight="1">
      <c r="A295" s="96" t="s">
        <v>690</v>
      </c>
      <c r="B295" s="96" t="s">
        <v>123</v>
      </c>
      <c r="C295" s="97" t="s">
        <v>453</v>
      </c>
      <c r="D295" s="105" t="s">
        <v>691</v>
      </c>
      <c r="E295" s="105" t="s">
        <v>696</v>
      </c>
      <c r="F295" s="99">
        <v>4.4675925925925924E-3</v>
      </c>
      <c r="G295" s="117" t="s">
        <v>697</v>
      </c>
      <c r="H295" s="102" t="str">
        <f>HYPERLINK("https://www.youtube.com/watch?v=VW8qHmbhOHs","https://www.youtube.com/watch?v=VW8qHmbhOHs")</f>
        <v>https://www.youtube.com/watch?v=VW8qHmbhOHs</v>
      </c>
      <c r="I295" s="6"/>
    </row>
    <row r="296" spans="1:9" ht="15.75" customHeight="1">
      <c r="A296" s="96" t="s">
        <v>690</v>
      </c>
      <c r="B296" s="96" t="s">
        <v>123</v>
      </c>
      <c r="C296" s="97" t="s">
        <v>453</v>
      </c>
      <c r="D296" s="105" t="s">
        <v>691</v>
      </c>
      <c r="E296" s="105" t="s">
        <v>698</v>
      </c>
      <c r="F296" s="99">
        <v>2.8124999999999999E-3</v>
      </c>
      <c r="G296" s="117" t="s">
        <v>699</v>
      </c>
      <c r="H296" s="102" t="str">
        <f>HYPERLINK("https://www.youtube.com/watch?v=1gbe51MF-lw","https://www.youtube.com/watch?v=1gbe51MF-lw")</f>
        <v>https://www.youtube.com/watch?v=1gbe51MF-lw</v>
      </c>
      <c r="I296" s="6"/>
    </row>
    <row r="297" spans="1:9" ht="15.75" customHeight="1">
      <c r="A297" s="96" t="s">
        <v>690</v>
      </c>
      <c r="B297" s="96" t="s">
        <v>123</v>
      </c>
      <c r="C297" s="97" t="s">
        <v>453</v>
      </c>
      <c r="D297" s="105" t="s">
        <v>691</v>
      </c>
      <c r="E297" s="105" t="s">
        <v>700</v>
      </c>
      <c r="F297" s="99">
        <v>1.4351851851851852E-3</v>
      </c>
      <c r="G297" s="117" t="s">
        <v>701</v>
      </c>
      <c r="H297" s="102" t="str">
        <f>HYPERLINK("https://www.youtube.com/watch?v=kRILplUlGmY","https://www.youtube.com/watch?v=kRILplUlGmY")</f>
        <v>https://www.youtube.com/watch?v=kRILplUlGmY</v>
      </c>
      <c r="I297" s="6"/>
    </row>
    <row r="298" spans="1:9" ht="15.75" customHeight="1">
      <c r="A298" s="96" t="s">
        <v>690</v>
      </c>
      <c r="B298" s="96" t="s">
        <v>123</v>
      </c>
      <c r="C298" s="97" t="s">
        <v>453</v>
      </c>
      <c r="D298" s="105" t="s">
        <v>691</v>
      </c>
      <c r="E298" s="105" t="s">
        <v>702</v>
      </c>
      <c r="F298" s="99">
        <v>1.712962962962963E-3</v>
      </c>
      <c r="G298" s="117" t="s">
        <v>703</v>
      </c>
      <c r="H298" s="106" t="str">
        <f>HYPERLINK("https://www.youtube.com/watch?v=e5jwUrfIiUg","https://www.youtube.com/watch?v=e5jwUrfIiUg")</f>
        <v>https://www.youtube.com/watch?v=e5jwUrfIiUg</v>
      </c>
      <c r="I298" s="6"/>
    </row>
    <row r="299" spans="1:9" ht="15.75" customHeight="1">
      <c r="A299" s="96" t="s">
        <v>690</v>
      </c>
      <c r="B299" s="96" t="s">
        <v>123</v>
      </c>
      <c r="C299" s="97" t="s">
        <v>453</v>
      </c>
      <c r="D299" s="105" t="s">
        <v>691</v>
      </c>
      <c r="E299" s="105" t="s">
        <v>704</v>
      </c>
      <c r="F299" s="99">
        <v>2.2916666666666667E-3</v>
      </c>
      <c r="G299" s="117" t="s">
        <v>705</v>
      </c>
      <c r="H299" s="106" t="str">
        <f>HYPERLINK("https://www.youtube.com/watch?v=KBQ9YVEDsXg","https://www.youtube.com/watch?v=KBQ9YVEDsXg")</f>
        <v>https://www.youtube.com/watch?v=KBQ9YVEDsXg</v>
      </c>
      <c r="I299" s="6"/>
    </row>
    <row r="300" spans="1:9" ht="15.75" customHeight="1">
      <c r="A300" s="96" t="s">
        <v>690</v>
      </c>
      <c r="B300" s="96" t="s">
        <v>123</v>
      </c>
      <c r="C300" s="97" t="s">
        <v>453</v>
      </c>
      <c r="D300" s="105" t="s">
        <v>691</v>
      </c>
      <c r="E300" s="105" t="s">
        <v>706</v>
      </c>
      <c r="F300" s="99">
        <v>8.611111111111111E-3</v>
      </c>
      <c r="G300" s="117" t="s">
        <v>707</v>
      </c>
      <c r="H300" s="106" t="str">
        <f>HYPERLINK("https://www.youtube.com/watch?v=IyTsWCiPb-I","https://www.youtube.com/watch?v=IyTsWCiPb-I")</f>
        <v>https://www.youtube.com/watch?v=IyTsWCiPb-I</v>
      </c>
      <c r="I300" s="6"/>
    </row>
    <row r="301" spans="1:9" ht="15.75" customHeight="1">
      <c r="A301" s="96" t="s">
        <v>690</v>
      </c>
      <c r="B301" s="96" t="s">
        <v>123</v>
      </c>
      <c r="C301" s="97" t="s">
        <v>453</v>
      </c>
      <c r="D301" s="105" t="s">
        <v>691</v>
      </c>
      <c r="E301" s="105" t="s">
        <v>708</v>
      </c>
      <c r="F301" s="99">
        <v>4.6527777777777774E-3</v>
      </c>
      <c r="G301" s="117" t="s">
        <v>709</v>
      </c>
      <c r="H301" s="106" t="str">
        <f>HYPERLINK("https://www.youtube.com/watch?v=NZ3EJ3s-3eE","https://www.youtube.com/watch?v=NZ3EJ3s-3eE")</f>
        <v>https://www.youtube.com/watch?v=NZ3EJ3s-3eE</v>
      </c>
      <c r="I301" s="6"/>
    </row>
    <row r="302" spans="1:9" ht="15.75" customHeight="1">
      <c r="A302" s="96" t="s">
        <v>690</v>
      </c>
      <c r="B302" s="96" t="s">
        <v>123</v>
      </c>
      <c r="C302" s="97" t="s">
        <v>453</v>
      </c>
      <c r="D302" s="105" t="s">
        <v>691</v>
      </c>
      <c r="E302" s="105" t="s">
        <v>710</v>
      </c>
      <c r="F302" s="99">
        <v>3.3912037037037036E-3</v>
      </c>
      <c r="G302" s="117" t="s">
        <v>711</v>
      </c>
      <c r="H302" s="106" t="str">
        <f>HYPERLINK("https://www.youtube.com/watch?v=uXf9MJXfXD4","https://www.youtube.com/watch?v=uXf9MJXfXD4")</f>
        <v>https://www.youtube.com/watch?v=uXf9MJXfXD4</v>
      </c>
      <c r="I302" s="6"/>
    </row>
    <row r="303" spans="1:9" ht="15.75" customHeight="1">
      <c r="A303" s="96" t="s">
        <v>690</v>
      </c>
      <c r="B303" s="96" t="s">
        <v>123</v>
      </c>
      <c r="C303" s="97" t="s">
        <v>453</v>
      </c>
      <c r="D303" s="105" t="s">
        <v>691</v>
      </c>
      <c r="E303" s="105" t="s">
        <v>712</v>
      </c>
      <c r="F303" s="99">
        <v>4.4791666666666669E-3</v>
      </c>
      <c r="G303" s="117" t="s">
        <v>713</v>
      </c>
      <c r="H303" s="106" t="str">
        <f>HYPERLINK("https://www.youtube.com/watch?v=MPRwoK1WsUk","https://www.youtube.com/watch?v=MPRwoK1WsUk")</f>
        <v>https://www.youtube.com/watch?v=MPRwoK1WsUk</v>
      </c>
      <c r="I303" s="6"/>
    </row>
    <row r="304" spans="1:9" ht="15.75" customHeight="1">
      <c r="A304" s="96" t="s">
        <v>690</v>
      </c>
      <c r="B304" s="96" t="s">
        <v>123</v>
      </c>
      <c r="C304" s="97" t="s">
        <v>453</v>
      </c>
      <c r="D304" s="105" t="s">
        <v>691</v>
      </c>
      <c r="E304" s="105" t="s">
        <v>714</v>
      </c>
      <c r="F304" s="99">
        <v>6.099537037037037E-3</v>
      </c>
      <c r="G304" s="117" t="s">
        <v>715</v>
      </c>
      <c r="H304" s="106" t="str">
        <f>HYPERLINK("https://www.youtube.com/watch?v=ACPMuOMslTU","https://www.youtube.com/watch?v=ACPMuOMslTU")</f>
        <v>https://www.youtube.com/watch?v=ACPMuOMslTU</v>
      </c>
      <c r="I304" s="6"/>
    </row>
    <row r="305" spans="1:9" ht="15.75" customHeight="1">
      <c r="A305" s="96" t="s">
        <v>690</v>
      </c>
      <c r="B305" s="96" t="s">
        <v>123</v>
      </c>
      <c r="C305" s="97" t="s">
        <v>453</v>
      </c>
      <c r="D305" s="105" t="s">
        <v>691</v>
      </c>
      <c r="E305" s="105" t="s">
        <v>716</v>
      </c>
      <c r="F305" s="99">
        <v>5.0347222222222225E-3</v>
      </c>
      <c r="G305" s="117" t="s">
        <v>717</v>
      </c>
      <c r="H305" s="106" t="str">
        <f>HYPERLINK("https://www.youtube.com/watch?v=EjPxOlE-4Ok","https://www.youtube.com/watch?v=EjPxOlE-4Ok")</f>
        <v>https://www.youtube.com/watch?v=EjPxOlE-4Ok</v>
      </c>
      <c r="I305" s="6"/>
    </row>
    <row r="306" spans="1:9" ht="15.75" customHeight="1">
      <c r="A306" s="96" t="s">
        <v>690</v>
      </c>
      <c r="B306" s="96" t="s">
        <v>123</v>
      </c>
      <c r="C306" s="109" t="s">
        <v>453</v>
      </c>
      <c r="D306" s="110" t="s">
        <v>691</v>
      </c>
      <c r="E306" s="110" t="s">
        <v>718</v>
      </c>
      <c r="F306" s="111">
        <v>6.6666666666666671E-3</v>
      </c>
      <c r="G306" s="112" t="s">
        <v>719</v>
      </c>
      <c r="H306" s="113" t="str">
        <f>HYPERLINK("https://www.youtube.com/watch?v=OQU7rMCQCkE","https://www.youtube.com/watch?v=OQU7rMCQCkE")</f>
        <v>https://www.youtube.com/watch?v=OQU7rMCQCkE</v>
      </c>
      <c r="I306" s="6"/>
    </row>
    <row r="307" spans="1:9" ht="15.75" customHeight="1">
      <c r="A307" s="96" t="s">
        <v>690</v>
      </c>
      <c r="B307" s="96" t="s">
        <v>123</v>
      </c>
      <c r="C307" s="114" t="s">
        <v>453</v>
      </c>
      <c r="D307" s="115" t="s">
        <v>691</v>
      </c>
      <c r="E307" s="115" t="s">
        <v>720</v>
      </c>
      <c r="F307" s="116">
        <v>6.5162037037037037E-3</v>
      </c>
      <c r="G307" s="117" t="s">
        <v>721</v>
      </c>
      <c r="H307" s="118" t="str">
        <f>HYPERLINK("https://www.youtube.com/watch?v=HgDBXcL8fRM","https://www.youtube.com/watch?v=HgDBXcL8fRM")</f>
        <v>https://www.youtube.com/watch?v=HgDBXcL8fRM</v>
      </c>
      <c r="I307" s="6"/>
    </row>
    <row r="308" spans="1:9" ht="15.75" customHeight="1">
      <c r="A308" s="96" t="s">
        <v>690</v>
      </c>
      <c r="B308" s="96" t="s">
        <v>123</v>
      </c>
      <c r="C308" s="114" t="s">
        <v>453</v>
      </c>
      <c r="D308" s="115" t="s">
        <v>691</v>
      </c>
      <c r="E308" s="115" t="s">
        <v>722</v>
      </c>
      <c r="F308" s="116">
        <v>1.3657407407407407E-3</v>
      </c>
      <c r="G308" s="117" t="s">
        <v>723</v>
      </c>
      <c r="H308" s="118" t="str">
        <f>HYPERLINK("https://www.youtube.com/watch?v=3a7a3wzlKEY","https://www.youtube.com/watch?v=3a7a3wzlKEY")</f>
        <v>https://www.youtube.com/watch?v=3a7a3wzlKEY</v>
      </c>
      <c r="I308" s="6"/>
    </row>
    <row r="309" spans="1:9" ht="15.75" customHeight="1">
      <c r="A309" s="96" t="s">
        <v>690</v>
      </c>
      <c r="B309" s="96" t="s">
        <v>123</v>
      </c>
      <c r="C309" s="114" t="s">
        <v>453</v>
      </c>
      <c r="D309" s="115" t="s">
        <v>691</v>
      </c>
      <c r="E309" s="115" t="s">
        <v>724</v>
      </c>
      <c r="F309" s="119">
        <v>1.9791666666666668E-3</v>
      </c>
      <c r="G309" s="117" t="s">
        <v>725</v>
      </c>
      <c r="H309" s="118" t="str">
        <f>HYPERLINK("https://www.youtube.com/watch?v=OFeHQCawz5g","https://www.youtube.com/watch?v=OFeHQCawz5g")</f>
        <v>https://www.youtube.com/watch?v=OFeHQCawz5g</v>
      </c>
      <c r="I309" s="6"/>
    </row>
    <row r="310" spans="1:9" ht="15.75" customHeight="1">
      <c r="A310" s="96" t="s">
        <v>690</v>
      </c>
      <c r="B310" s="96" t="s">
        <v>123</v>
      </c>
      <c r="C310" s="114" t="s">
        <v>453</v>
      </c>
      <c r="D310" s="115" t="s">
        <v>691</v>
      </c>
      <c r="E310" s="115" t="s">
        <v>726</v>
      </c>
      <c r="F310" s="116">
        <v>1.3657407407407407E-3</v>
      </c>
      <c r="G310" s="117" t="s">
        <v>727</v>
      </c>
      <c r="H310" s="118" t="str">
        <f>HYPERLINK("https://www.youtube.com/watch?v=TVSBy7xN6Lo","https://www.youtube.com/watch?v=TVSBy7xN6Lo")</f>
        <v>https://www.youtube.com/watch?v=TVSBy7xN6Lo</v>
      </c>
      <c r="I310" s="6"/>
    </row>
    <row r="311" spans="1:9" ht="15.75" customHeight="1">
      <c r="A311" s="120" t="s">
        <v>728</v>
      </c>
      <c r="B311" s="120" t="s">
        <v>729</v>
      </c>
      <c r="C311" s="121" t="s">
        <v>730</v>
      </c>
      <c r="D311" s="122" t="s">
        <v>731</v>
      </c>
      <c r="E311" s="122" t="s">
        <v>732</v>
      </c>
      <c r="F311" s="123">
        <v>6.9328703703703705E-3</v>
      </c>
      <c r="G311" s="127" t="s">
        <v>733</v>
      </c>
      <c r="H311" s="125" t="str">
        <f>HYPERLINK("https://www.youtube.com/watch?v=_FtDDMRQoDI","https://www.youtube.com/watch?v=_FtDDMRQoDI")</f>
        <v>https://www.youtube.com/watch?v=_FtDDMRQoDI</v>
      </c>
      <c r="I311" s="6"/>
    </row>
    <row r="312" spans="1:9" ht="15.75" customHeight="1">
      <c r="A312" s="120" t="s">
        <v>728</v>
      </c>
      <c r="B312" s="120" t="s">
        <v>729</v>
      </c>
      <c r="C312" s="121" t="s">
        <v>730</v>
      </c>
      <c r="D312" s="122" t="s">
        <v>731</v>
      </c>
      <c r="E312" s="122" t="s">
        <v>734</v>
      </c>
      <c r="F312" s="123">
        <v>2.4074074074074076E-3</v>
      </c>
      <c r="G312" s="127" t="s">
        <v>735</v>
      </c>
      <c r="H312" s="125" t="str">
        <f>HYPERLINK("https://www.youtube.com/watch?v=IU0dSTcEQfM","https://www.youtube.com/watch?v=IU0dSTcEQfM")</f>
        <v>https://www.youtube.com/watch?v=IU0dSTcEQfM</v>
      </c>
      <c r="I312" s="6"/>
    </row>
    <row r="313" spans="1:9" ht="15.75" customHeight="1">
      <c r="A313" s="120" t="s">
        <v>736</v>
      </c>
      <c r="B313" s="120" t="s">
        <v>737</v>
      </c>
      <c r="C313" s="121" t="s">
        <v>730</v>
      </c>
      <c r="D313" s="122" t="s">
        <v>354</v>
      </c>
      <c r="E313" s="122" t="s">
        <v>738</v>
      </c>
      <c r="F313" s="126">
        <v>1.3888888888888888E-2</v>
      </c>
      <c r="G313" s="127" t="s">
        <v>739</v>
      </c>
      <c r="H313" s="125" t="str">
        <f>HYPERLINK("https://youtu.be/v1-yNC9REug","https://youtu.be/v1-yNC9REug")</f>
        <v>https://youtu.be/v1-yNC9REug</v>
      </c>
      <c r="I313" s="6"/>
    </row>
    <row r="314" spans="1:9" ht="15.75" customHeight="1">
      <c r="A314" s="120" t="s">
        <v>740</v>
      </c>
      <c r="B314" s="120" t="s">
        <v>741</v>
      </c>
      <c r="C314" s="121" t="s">
        <v>730</v>
      </c>
      <c r="D314" s="127" t="s">
        <v>742</v>
      </c>
      <c r="E314" s="124" t="s">
        <v>743</v>
      </c>
      <c r="F314" s="126">
        <v>6.5162037037037037E-3</v>
      </c>
      <c r="G314" s="128" t="s">
        <v>744</v>
      </c>
      <c r="H314" s="129" t="str">
        <f>HYPERLINK("https://www.youtube.com/watch?v=2xEFDfycV08","https://www.youtube.com/watch?v=2xEFDfycV08")</f>
        <v>https://www.youtube.com/watch?v=2xEFDfycV08</v>
      </c>
      <c r="I314" s="6"/>
    </row>
    <row r="315" spans="1:9" ht="15.75" customHeight="1">
      <c r="A315" s="120" t="s">
        <v>740</v>
      </c>
      <c r="B315" s="120" t="s">
        <v>741</v>
      </c>
      <c r="C315" s="121" t="s">
        <v>730</v>
      </c>
      <c r="D315" s="127" t="s">
        <v>742</v>
      </c>
      <c r="E315" s="127" t="s">
        <v>745</v>
      </c>
      <c r="F315" s="123">
        <v>4.4675925925925924E-3</v>
      </c>
      <c r="G315" s="128" t="s">
        <v>746</v>
      </c>
      <c r="H315" s="125" t="str">
        <f>HYPERLINK("https://youtu.be/mBhMyCDHr-I","https://youtu.be/mBhMyCDHr-I")</f>
        <v>https://youtu.be/mBhMyCDHr-I</v>
      </c>
      <c r="I315" s="6"/>
    </row>
    <row r="316" spans="1:9" ht="15.75" customHeight="1">
      <c r="A316" s="120" t="s">
        <v>740</v>
      </c>
      <c r="B316" s="120" t="s">
        <v>741</v>
      </c>
      <c r="C316" s="121" t="s">
        <v>730</v>
      </c>
      <c r="D316" s="127" t="s">
        <v>742</v>
      </c>
      <c r="E316" s="127" t="s">
        <v>747</v>
      </c>
      <c r="F316" s="126">
        <v>3.2638888888888891E-3</v>
      </c>
      <c r="G316" s="128" t="s">
        <v>746</v>
      </c>
      <c r="H316" s="125" t="str">
        <f>HYPERLINK("https://youtu.be/QXPugAeAnAA","https://youtu.be/QXPugAeAnAA")</f>
        <v>https://youtu.be/QXPugAeAnAA</v>
      </c>
      <c r="I316" s="6"/>
    </row>
    <row r="317" spans="1:9" ht="15.75" customHeight="1">
      <c r="A317" s="130"/>
      <c r="B317" s="130"/>
      <c r="C317" s="130"/>
      <c r="D317" s="131"/>
      <c r="E317" s="131"/>
      <c r="F317" s="132"/>
      <c r="H317" s="134"/>
    </row>
    <row r="318" spans="1:9" ht="15.75" customHeight="1">
      <c r="A318" s="135"/>
      <c r="B318" s="135"/>
      <c r="C318" s="135"/>
      <c r="D318" s="133"/>
      <c r="E318" s="133"/>
      <c r="F318" s="133"/>
      <c r="H318" s="136"/>
    </row>
    <row r="319" spans="1:9" ht="15.75" customHeight="1">
      <c r="A319" s="135"/>
      <c r="B319" s="135"/>
      <c r="C319" s="135"/>
      <c r="D319" s="133"/>
      <c r="E319" s="133"/>
      <c r="F319" s="133"/>
      <c r="H319" s="136"/>
    </row>
    <row r="320" spans="1:9" ht="15.75" customHeight="1">
      <c r="A320" s="135"/>
      <c r="B320" s="135"/>
      <c r="C320" s="135"/>
      <c r="D320" s="133"/>
      <c r="E320" s="133"/>
      <c r="F320" s="133"/>
      <c r="H320" s="136"/>
    </row>
    <row r="321" spans="1:8" ht="15.75" customHeight="1">
      <c r="A321" s="135"/>
      <c r="B321" s="135"/>
      <c r="C321" s="135"/>
      <c r="D321" s="133"/>
      <c r="E321" s="133"/>
      <c r="F321" s="133"/>
      <c r="H321" s="136"/>
    </row>
    <row r="322" spans="1:8" ht="15.75" customHeight="1">
      <c r="A322" s="135"/>
      <c r="B322" s="135"/>
      <c r="C322" s="135"/>
      <c r="D322" s="133"/>
      <c r="E322" s="133"/>
      <c r="F322" s="133"/>
      <c r="H322" s="136"/>
    </row>
    <row r="323" spans="1:8" ht="15.75" customHeight="1">
      <c r="A323" s="135"/>
      <c r="B323" s="135"/>
      <c r="C323" s="135"/>
      <c r="D323" s="133"/>
      <c r="E323" s="133"/>
      <c r="F323" s="133"/>
      <c r="H323" s="136"/>
    </row>
    <row r="324" spans="1:8" ht="15.75" customHeight="1">
      <c r="A324" s="135"/>
      <c r="B324" s="135"/>
      <c r="C324" s="135"/>
      <c r="D324" s="133"/>
      <c r="E324" s="133"/>
      <c r="F324" s="133"/>
      <c r="H324" s="136"/>
    </row>
    <row r="325" spans="1:8" ht="15.75" customHeight="1">
      <c r="A325" s="135"/>
      <c r="B325" s="135"/>
      <c r="C325" s="135"/>
      <c r="D325" s="133"/>
      <c r="E325" s="133"/>
      <c r="F325" s="133"/>
      <c r="H325" s="136"/>
    </row>
    <row r="326" spans="1:8" ht="15.75" customHeight="1">
      <c r="A326" s="135"/>
      <c r="B326" s="135"/>
      <c r="C326" s="135"/>
      <c r="D326" s="133"/>
      <c r="E326" s="133"/>
      <c r="F326" s="133"/>
      <c r="H326" s="136"/>
    </row>
    <row r="327" spans="1:8" ht="15.75" customHeight="1">
      <c r="A327" s="135"/>
      <c r="B327" s="135"/>
      <c r="C327" s="135"/>
      <c r="D327" s="133"/>
      <c r="E327" s="133"/>
      <c r="F327" s="133"/>
      <c r="H327" s="136"/>
    </row>
    <row r="328" spans="1:8" ht="15.75" customHeight="1">
      <c r="A328" s="135"/>
      <c r="B328" s="135"/>
      <c r="C328" s="135"/>
      <c r="D328" s="133"/>
      <c r="E328" s="133"/>
      <c r="F328" s="133"/>
      <c r="H328" s="136"/>
    </row>
    <row r="329" spans="1:8" ht="15.75" customHeight="1">
      <c r="A329" s="135"/>
      <c r="B329" s="135"/>
      <c r="C329" s="135"/>
      <c r="D329" s="133"/>
      <c r="E329" s="133"/>
      <c r="F329" s="133"/>
      <c r="H329" s="136"/>
    </row>
    <row r="330" spans="1:8" ht="15.75" customHeight="1">
      <c r="A330" s="135"/>
      <c r="B330" s="135"/>
      <c r="C330" s="135"/>
      <c r="D330" s="133"/>
      <c r="E330" s="133"/>
      <c r="F330" s="133"/>
      <c r="H330" s="136"/>
    </row>
    <row r="331" spans="1:8" ht="15.75" customHeight="1">
      <c r="A331" s="135"/>
      <c r="B331" s="135"/>
      <c r="C331" s="135"/>
      <c r="D331" s="133"/>
      <c r="E331" s="133"/>
      <c r="F331" s="133"/>
      <c r="H331" s="136"/>
    </row>
    <row r="332" spans="1:8" ht="15.75" customHeight="1">
      <c r="A332" s="135"/>
      <c r="B332" s="135"/>
      <c r="C332" s="135"/>
      <c r="D332" s="133"/>
      <c r="E332" s="133"/>
      <c r="F332" s="133"/>
      <c r="H332" s="136"/>
    </row>
    <row r="333" spans="1:8" ht="15.75" customHeight="1">
      <c r="A333" s="135"/>
      <c r="B333" s="135"/>
      <c r="C333" s="135"/>
      <c r="D333" s="133"/>
      <c r="E333" s="133"/>
      <c r="F333" s="133"/>
      <c r="H333" s="136"/>
    </row>
    <row r="334" spans="1:8" ht="15.75" customHeight="1">
      <c r="A334" s="135"/>
      <c r="B334" s="135"/>
      <c r="C334" s="135"/>
      <c r="D334" s="133"/>
      <c r="E334" s="133"/>
      <c r="F334" s="133"/>
      <c r="H334" s="136"/>
    </row>
    <row r="335" spans="1:8" ht="15.75" customHeight="1">
      <c r="A335" s="135"/>
      <c r="B335" s="135"/>
      <c r="C335" s="135"/>
      <c r="D335" s="133"/>
      <c r="E335" s="133"/>
      <c r="F335" s="133"/>
      <c r="H335" s="136"/>
    </row>
    <row r="336" spans="1:8" ht="15.75" customHeight="1">
      <c r="A336" s="135"/>
      <c r="B336" s="135"/>
      <c r="C336" s="135"/>
      <c r="D336" s="133"/>
      <c r="E336" s="133"/>
      <c r="F336" s="133"/>
      <c r="H336" s="136"/>
    </row>
    <row r="337" spans="1:8" ht="15.75" customHeight="1">
      <c r="A337" s="135"/>
      <c r="B337" s="135"/>
      <c r="C337" s="135"/>
      <c r="D337" s="133"/>
      <c r="E337" s="133"/>
      <c r="F337" s="133"/>
      <c r="H337" s="136"/>
    </row>
    <row r="338" spans="1:8" ht="15.75" customHeight="1">
      <c r="A338" s="135"/>
      <c r="B338" s="135"/>
      <c r="C338" s="135"/>
      <c r="D338" s="133"/>
      <c r="E338" s="133"/>
      <c r="F338" s="133"/>
      <c r="H338" s="136"/>
    </row>
    <row r="339" spans="1:8" ht="15.75" customHeight="1">
      <c r="A339" s="135"/>
      <c r="B339" s="135"/>
      <c r="C339" s="135"/>
      <c r="D339" s="133"/>
      <c r="E339" s="133"/>
      <c r="F339" s="133"/>
      <c r="H339" s="136"/>
    </row>
    <row r="340" spans="1:8" ht="15.75" customHeight="1">
      <c r="A340" s="135"/>
      <c r="B340" s="135"/>
      <c r="C340" s="135"/>
      <c r="D340" s="133"/>
      <c r="E340" s="133"/>
      <c r="F340" s="133"/>
      <c r="H340" s="136"/>
    </row>
    <row r="341" spans="1:8" ht="15.75" customHeight="1">
      <c r="A341" s="135"/>
      <c r="B341" s="135"/>
      <c r="C341" s="135"/>
      <c r="D341" s="133"/>
      <c r="E341" s="133"/>
      <c r="F341" s="133"/>
      <c r="H341" s="136"/>
    </row>
    <row r="342" spans="1:8" ht="15.75" customHeight="1">
      <c r="A342" s="135"/>
      <c r="B342" s="135"/>
      <c r="C342" s="135"/>
      <c r="D342" s="133"/>
      <c r="E342" s="133"/>
      <c r="F342" s="133"/>
      <c r="H342" s="136"/>
    </row>
    <row r="343" spans="1:8" ht="15.75" customHeight="1">
      <c r="A343" s="135"/>
      <c r="B343" s="135"/>
      <c r="C343" s="135"/>
      <c r="D343" s="133"/>
      <c r="E343" s="133"/>
      <c r="F343" s="133"/>
      <c r="H343" s="136"/>
    </row>
  </sheetData>
  <hyperlinks>
    <hyperlink ref="H123" r:id="rId1"/>
    <hyperlink ref="H125" r:id="rId2"/>
    <hyperlink ref="H126" r:id="rId3"/>
    <hyperlink ref="H128" r:id="rId4"/>
    <hyperlink ref="H135" r:id="rId5"/>
    <hyperlink ref="H136" r:id="rId6"/>
    <hyperlink ref="H137" r:id="rId7"/>
    <hyperlink ref="H138" r:id="rId8"/>
    <hyperlink ref="H139" r:id="rId9"/>
    <hyperlink ref="H140" r:id="rId10"/>
    <hyperlink ref="H141" r:id="rId11"/>
    <hyperlink ref="H142" r:id="rId12"/>
    <hyperlink ref="H143" r:id="rId13"/>
    <hyperlink ref="H144" r:id="rId14"/>
    <hyperlink ref="H176" r:id="rId15"/>
    <hyperlink ref="H181" r:id="rId16"/>
    <hyperlink ref="H242" r:id="rId17"/>
    <hyperlink ref="H254" r:id="rId18"/>
    <hyperlink ref="H279" r:id="rId1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Spain</dc:creator>
  <cp:lastModifiedBy>Spain</cp:lastModifiedBy>
  <dcterms:created xsi:type="dcterms:W3CDTF">2017-08-18T21:44:47Z</dcterms:created>
  <dcterms:modified xsi:type="dcterms:W3CDTF">2017-08-18T21:44:48Z</dcterms:modified>
</cp:coreProperties>
</file>