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codeName="{7A2D7E96-6E34-419A-AE5F-296B3A7E7977}"/>
  <workbookPr codeName="ThisWorkbook"/>
  <mc:AlternateContent xmlns:mc="http://schemas.openxmlformats.org/markup-compatibility/2006">
    <mc:Choice Requires="x15">
      <x15ac:absPath xmlns:x15ac="http://schemas.microsoft.com/office/spreadsheetml/2010/11/ac" url="U:\Forms\Website\Forms for Website\Forms On Site\Major Forms\"/>
    </mc:Choice>
  </mc:AlternateContent>
  <bookViews>
    <workbookView xWindow="0" yWindow="0" windowWidth="25200" windowHeight="11595"/>
  </bookViews>
  <sheets>
    <sheet name="DIRECTIONS" sheetId="21" r:id="rId1"/>
    <sheet name="TRANSCRIPT INFO" sheetId="1" r:id="rId2"/>
    <sheet name="GEs" sheetId="6" r:id="rId3"/>
    <sheet name="MAJOR FORM" sheetId="3" r:id="rId4"/>
    <sheet name="Student Tracking Form" sheetId="20" r:id="rId5"/>
    <sheet name="UNOFFICIAL GPA" sheetId="2" r:id="rId6"/>
    <sheet name="SCHEDULE" sheetId="5" r:id="rId7"/>
    <sheet name="Module1" sheetId="31" state="veryHidden" r:id=""/>
    <sheet name="Module2" sheetId="32" state="veryHidden" r:id=""/>
    <sheet name="Module3" sheetId="33" state="veryHidden" r:id=""/>
    <sheet name="Module4" sheetId="34" state="veryHidden" r:id=""/>
    <sheet name="Module5" sheetId="35" state="veryHidden" r:id=""/>
    <sheet name="Module6" sheetId="36" state="veryHidden" r:id=""/>
    <sheet name="Module7" sheetId="37" state="veryHidden" r:id=""/>
    <sheet name="Module8" sheetId="38" state="veryHidden" r:id=""/>
    <sheet name="Module9" sheetId="39" state="veryHidden" r:id=""/>
  </sheets>
  <definedNames>
    <definedName name="_xlnm.Print_Area" localSheetId="3">'MAJOR FORM'!$A$1:$J$84</definedName>
    <definedName name="_xlnm.Print_Area" localSheetId="6">SCHEDULE!$A$1:$I$96</definedName>
    <definedName name="_xlnm.Print_Area" localSheetId="4">'Student Tracking Form'!$A$1:$H$57</definedName>
    <definedName name="_xlnm.Print_Area" localSheetId="1">'TRANSCRIPT INFO'!$A$1:$Q$63</definedName>
  </definedNames>
  <calcPr calcId="152511"/>
</workbook>
</file>

<file path=xl/calcChain.xml><?xml version="1.0" encoding="utf-8"?>
<calcChain xmlns="http://schemas.openxmlformats.org/spreadsheetml/2006/main">
  <c r="J41" i="3" l="1"/>
  <c r="I41" i="3"/>
  <c r="H41" i="3"/>
  <c r="G41" i="3"/>
  <c r="F41" i="3"/>
  <c r="I40" i="3"/>
  <c r="H40" i="3"/>
  <c r="G40" i="3"/>
  <c r="J39" i="3"/>
  <c r="I39" i="3"/>
  <c r="H39" i="3"/>
  <c r="G39" i="3"/>
  <c r="F39" i="3"/>
  <c r="I38" i="3"/>
  <c r="H38" i="3"/>
  <c r="G38" i="3"/>
  <c r="J43" i="3"/>
  <c r="I43" i="3"/>
  <c r="H43" i="3"/>
  <c r="G43" i="3"/>
  <c r="F43" i="3"/>
  <c r="I42" i="3"/>
  <c r="H42" i="3"/>
  <c r="G42" i="3"/>
  <c r="E43" i="3"/>
  <c r="D43" i="3"/>
  <c r="C43" i="3"/>
  <c r="B43" i="3"/>
  <c r="A43" i="3"/>
  <c r="D42" i="3"/>
  <c r="C42" i="3"/>
  <c r="B42" i="3"/>
  <c r="E41" i="3"/>
  <c r="D41" i="3"/>
  <c r="C41" i="3"/>
  <c r="B41" i="3"/>
  <c r="A41" i="3"/>
  <c r="B13" i="20"/>
  <c r="B48" i="3"/>
  <c r="C10" i="3"/>
  <c r="C3" i="20"/>
  <c r="G3" i="20"/>
  <c r="C4" i="20"/>
  <c r="C5" i="20"/>
  <c r="H5" i="20"/>
  <c r="C6" i="20"/>
  <c r="C7" i="20"/>
  <c r="C8" i="20"/>
  <c r="C9" i="20"/>
  <c r="G9" i="20"/>
  <c r="C10" i="20"/>
  <c r="C13" i="20"/>
  <c r="D13" i="20"/>
  <c r="E13" i="20"/>
  <c r="F13" i="20"/>
  <c r="G13" i="20"/>
  <c r="H13" i="20"/>
  <c r="B14" i="20"/>
  <c r="C14" i="20"/>
  <c r="D14" i="20"/>
  <c r="E14" i="20"/>
  <c r="F14" i="20"/>
  <c r="G14" i="20"/>
  <c r="H14" i="20"/>
  <c r="B15" i="20"/>
  <c r="C15" i="20"/>
  <c r="D15" i="20"/>
  <c r="E15" i="20"/>
  <c r="F15" i="20"/>
  <c r="G15" i="20"/>
  <c r="H15" i="20"/>
  <c r="B16" i="20"/>
  <c r="C16" i="20"/>
  <c r="D16" i="20"/>
  <c r="E16" i="20"/>
  <c r="F16" i="20"/>
  <c r="G16" i="20"/>
  <c r="H16" i="20"/>
  <c r="B17" i="20"/>
  <c r="C17" i="20"/>
  <c r="D17" i="20"/>
  <c r="E17" i="20"/>
  <c r="F17" i="20"/>
  <c r="G17" i="20"/>
  <c r="H17" i="20"/>
  <c r="B18" i="20"/>
  <c r="C18" i="20"/>
  <c r="D18" i="20"/>
  <c r="E18" i="20"/>
  <c r="F18" i="20"/>
  <c r="G18" i="20"/>
  <c r="H18" i="20"/>
  <c r="B19" i="20"/>
  <c r="C19" i="20"/>
  <c r="D19" i="20"/>
  <c r="E19" i="20"/>
  <c r="F19" i="20"/>
  <c r="G19" i="20"/>
  <c r="H19" i="20"/>
  <c r="B20" i="20"/>
  <c r="C20" i="20"/>
  <c r="D20" i="20"/>
  <c r="E20" i="20"/>
  <c r="F20" i="20"/>
  <c r="G20" i="20"/>
  <c r="H20" i="20"/>
  <c r="B21" i="20"/>
  <c r="C21" i="20"/>
  <c r="D21" i="20"/>
  <c r="E21" i="20"/>
  <c r="F21" i="20"/>
  <c r="G21" i="20"/>
  <c r="H21" i="20"/>
  <c r="B22" i="20"/>
  <c r="C22" i="20"/>
  <c r="D22" i="20"/>
  <c r="E22" i="20"/>
  <c r="F22" i="20"/>
  <c r="G22" i="20"/>
  <c r="H22" i="20"/>
  <c r="B23" i="20"/>
  <c r="C23" i="20"/>
  <c r="D23" i="20"/>
  <c r="E23" i="20"/>
  <c r="F23" i="20"/>
  <c r="G23" i="20"/>
  <c r="H23" i="20"/>
  <c r="B24" i="20"/>
  <c r="C24" i="20"/>
  <c r="D24" i="20"/>
  <c r="E24" i="20"/>
  <c r="F24" i="20"/>
  <c r="G24" i="20"/>
  <c r="H24" i="20"/>
  <c r="B25" i="20"/>
  <c r="C25" i="20"/>
  <c r="D25" i="20"/>
  <c r="E25" i="20"/>
  <c r="F25" i="20"/>
  <c r="G25" i="20"/>
  <c r="H25" i="20"/>
  <c r="B27" i="20"/>
  <c r="C27" i="20"/>
  <c r="D27" i="20"/>
  <c r="E27" i="20"/>
  <c r="F27" i="20"/>
  <c r="G27" i="20"/>
  <c r="H27" i="20"/>
  <c r="B28" i="20"/>
  <c r="C28" i="20"/>
  <c r="D28" i="20"/>
  <c r="E28" i="20"/>
  <c r="F28" i="20"/>
  <c r="G28" i="20"/>
  <c r="H28" i="20"/>
  <c r="B29" i="20"/>
  <c r="C29" i="20"/>
  <c r="D29" i="20"/>
  <c r="E29" i="20"/>
  <c r="F29" i="20"/>
  <c r="G29" i="20"/>
  <c r="H29" i="20"/>
  <c r="B30" i="20"/>
  <c r="C30" i="20"/>
  <c r="D30" i="20"/>
  <c r="E30" i="20"/>
  <c r="F30" i="20"/>
  <c r="G30" i="20"/>
  <c r="H30" i="20"/>
  <c r="B31" i="20"/>
  <c r="C31" i="20"/>
  <c r="D31" i="20"/>
  <c r="E31" i="20"/>
  <c r="F31" i="20"/>
  <c r="G31" i="20"/>
  <c r="H31" i="20"/>
  <c r="B33" i="20"/>
  <c r="C33" i="20"/>
  <c r="D33" i="20"/>
  <c r="E33" i="20"/>
  <c r="F33" i="20"/>
  <c r="G33" i="20"/>
  <c r="H33" i="20"/>
  <c r="B34" i="20"/>
  <c r="C34" i="20"/>
  <c r="D34" i="20"/>
  <c r="E34" i="20"/>
  <c r="F34" i="20"/>
  <c r="G34" i="20"/>
  <c r="H34" i="20"/>
  <c r="B35" i="20"/>
  <c r="C35" i="20"/>
  <c r="D35" i="20"/>
  <c r="E35" i="20"/>
  <c r="F35" i="20"/>
  <c r="G35" i="20"/>
  <c r="H35" i="20"/>
  <c r="B36" i="20"/>
  <c r="C36" i="20"/>
  <c r="D36" i="20"/>
  <c r="E36" i="20"/>
  <c r="F36" i="20"/>
  <c r="G36" i="20"/>
  <c r="H36" i="20"/>
  <c r="B37" i="20"/>
  <c r="C37" i="20"/>
  <c r="D37" i="20"/>
  <c r="E37" i="20"/>
  <c r="F37" i="20"/>
  <c r="G37" i="20"/>
  <c r="H37" i="20"/>
  <c r="B38" i="20"/>
  <c r="C38" i="20"/>
  <c r="D38" i="20"/>
  <c r="E38" i="20"/>
  <c r="F38" i="20"/>
  <c r="G38" i="20"/>
  <c r="H38" i="20"/>
  <c r="B39" i="20"/>
  <c r="C39" i="20"/>
  <c r="D39" i="20"/>
  <c r="E39" i="20"/>
  <c r="F39" i="20"/>
  <c r="G39" i="20"/>
  <c r="H39" i="20"/>
  <c r="B40" i="20"/>
  <c r="C40" i="20"/>
  <c r="D40" i="20"/>
  <c r="E40" i="20"/>
  <c r="F40" i="20"/>
  <c r="G40" i="20"/>
  <c r="H40" i="20"/>
  <c r="B41" i="20"/>
  <c r="C41" i="20"/>
  <c r="D41" i="20"/>
  <c r="E41" i="20"/>
  <c r="F41" i="20"/>
  <c r="G41" i="20"/>
  <c r="H41" i="20"/>
  <c r="B42" i="20"/>
  <c r="C42" i="20"/>
  <c r="D42" i="20"/>
  <c r="E42" i="20"/>
  <c r="F42" i="20"/>
  <c r="G42" i="20"/>
  <c r="H42" i="20"/>
  <c r="B43" i="20"/>
  <c r="C43" i="20"/>
  <c r="D43" i="20"/>
  <c r="E43" i="20"/>
  <c r="F43" i="20"/>
  <c r="G43" i="20"/>
  <c r="H43" i="20"/>
  <c r="B44" i="20"/>
  <c r="C44" i="20"/>
  <c r="D44" i="20"/>
  <c r="E44" i="20"/>
  <c r="F44" i="20"/>
  <c r="G44" i="20"/>
  <c r="H44" i="20"/>
  <c r="B45" i="20"/>
  <c r="C45" i="20"/>
  <c r="D45" i="20"/>
  <c r="E45" i="20"/>
  <c r="F45" i="20"/>
  <c r="G45" i="20"/>
  <c r="H45" i="20"/>
  <c r="B46" i="20"/>
  <c r="C46" i="20"/>
  <c r="D46" i="20"/>
  <c r="E46" i="20"/>
  <c r="F46" i="20"/>
  <c r="G46" i="20"/>
  <c r="H46" i="20"/>
  <c r="B47" i="20"/>
  <c r="C47" i="20"/>
  <c r="D47" i="20"/>
  <c r="E47" i="20"/>
  <c r="F47" i="20"/>
  <c r="G47" i="20"/>
  <c r="H47" i="20"/>
  <c r="B48" i="20"/>
  <c r="C48" i="20"/>
  <c r="D48" i="20"/>
  <c r="E48" i="20"/>
  <c r="F48" i="20"/>
  <c r="G48" i="20"/>
  <c r="H48" i="20"/>
  <c r="B49" i="20"/>
  <c r="C49" i="20"/>
  <c r="D49" i="20"/>
  <c r="E49" i="20"/>
  <c r="F49" i="20"/>
  <c r="G49" i="20"/>
  <c r="H49" i="20"/>
  <c r="B50" i="20"/>
  <c r="C50" i="20"/>
  <c r="D50" i="20"/>
  <c r="E50" i="20"/>
  <c r="F50" i="20"/>
  <c r="G50" i="20"/>
  <c r="H50" i="20"/>
  <c r="B51" i="20"/>
  <c r="C51" i="20"/>
  <c r="D51" i="20"/>
  <c r="E51" i="20"/>
  <c r="F51" i="20"/>
  <c r="G51" i="20"/>
  <c r="H51" i="20"/>
  <c r="B52" i="20"/>
  <c r="C52" i="20"/>
  <c r="D52" i="20"/>
  <c r="E52" i="20"/>
  <c r="F52" i="20"/>
  <c r="G52" i="20"/>
  <c r="H52" i="20"/>
  <c r="B54" i="20"/>
  <c r="C54" i="20"/>
  <c r="D54" i="20"/>
  <c r="E54" i="20"/>
  <c r="F54" i="20"/>
  <c r="G54" i="20"/>
  <c r="H54" i="20"/>
  <c r="B55" i="20"/>
  <c r="C55" i="20"/>
  <c r="D55" i="20"/>
  <c r="E55" i="20"/>
  <c r="F55" i="20"/>
  <c r="G55" i="20"/>
  <c r="H55" i="20"/>
  <c r="B56" i="20"/>
  <c r="C56" i="20"/>
  <c r="D56" i="20"/>
  <c r="E56" i="20"/>
  <c r="F56" i="20"/>
  <c r="G56" i="20"/>
  <c r="H56" i="20"/>
  <c r="B57" i="20"/>
  <c r="C57" i="20"/>
  <c r="D57" i="20"/>
  <c r="E57" i="20"/>
  <c r="F57" i="20"/>
  <c r="G57" i="20"/>
  <c r="H57" i="20"/>
  <c r="A6" i="5"/>
  <c r="B6" i="5"/>
  <c r="C6" i="5"/>
  <c r="D6" i="5"/>
  <c r="A7" i="5"/>
  <c r="B7" i="5"/>
  <c r="C7" i="5"/>
  <c r="D7" i="5"/>
  <c r="A8" i="5"/>
  <c r="B8" i="5"/>
  <c r="C8" i="5"/>
  <c r="D8" i="5"/>
  <c r="A9" i="5"/>
  <c r="B9" i="5"/>
  <c r="C9" i="5"/>
  <c r="D9" i="5"/>
  <c r="A10" i="5"/>
  <c r="B10" i="5"/>
  <c r="C10" i="5"/>
  <c r="D10" i="5"/>
  <c r="A11" i="5"/>
  <c r="B11" i="5"/>
  <c r="C11" i="5"/>
  <c r="D11" i="5"/>
  <c r="A12" i="5"/>
  <c r="B12" i="5"/>
  <c r="C12" i="5"/>
  <c r="D12" i="5"/>
  <c r="A13" i="5"/>
  <c r="B13" i="5"/>
  <c r="C13" i="5"/>
  <c r="D13" i="5"/>
  <c r="A14" i="5"/>
  <c r="B14" i="5"/>
  <c r="C14" i="5"/>
  <c r="D14" i="5"/>
  <c r="A15" i="5"/>
  <c r="B15" i="5"/>
  <c r="C15" i="5"/>
  <c r="D15" i="5"/>
  <c r="A16" i="5"/>
  <c r="B16" i="5"/>
  <c r="C16" i="5"/>
  <c r="D16" i="5"/>
  <c r="A17" i="5"/>
  <c r="B17" i="5"/>
  <c r="C17" i="5"/>
  <c r="D17" i="5"/>
  <c r="A18" i="5"/>
  <c r="B18" i="5"/>
  <c r="C18" i="5"/>
  <c r="D18" i="5"/>
  <c r="A20" i="5"/>
  <c r="B20" i="5"/>
  <c r="C20" i="5"/>
  <c r="D20" i="5"/>
  <c r="A21" i="5"/>
  <c r="B21" i="5"/>
  <c r="C21" i="5"/>
  <c r="D21" i="5"/>
  <c r="A22" i="5"/>
  <c r="B22" i="5"/>
  <c r="C22" i="5"/>
  <c r="D22" i="5"/>
  <c r="A23" i="5"/>
  <c r="B23" i="5"/>
  <c r="C23" i="5"/>
  <c r="D23" i="5"/>
  <c r="A24" i="5"/>
  <c r="B24" i="5"/>
  <c r="C24" i="5"/>
  <c r="D24" i="5"/>
  <c r="A26" i="5"/>
  <c r="B26" i="5"/>
  <c r="C26" i="5"/>
  <c r="D26" i="5"/>
  <c r="A27" i="5"/>
  <c r="B27" i="5"/>
  <c r="C27" i="5"/>
  <c r="D27" i="5"/>
  <c r="A28" i="5"/>
  <c r="B28" i="5"/>
  <c r="C28" i="5"/>
  <c r="D28" i="5"/>
  <c r="A29" i="5"/>
  <c r="B29" i="5"/>
  <c r="C29" i="5"/>
  <c r="D29" i="5"/>
  <c r="A30" i="5"/>
  <c r="B30" i="5"/>
  <c r="C30" i="5"/>
  <c r="D30" i="5"/>
  <c r="A31" i="5"/>
  <c r="B31" i="5"/>
  <c r="C31" i="5"/>
  <c r="D31" i="5"/>
  <c r="A32" i="5"/>
  <c r="B32" i="5"/>
  <c r="C32" i="5"/>
  <c r="D32" i="5"/>
  <c r="A33" i="5"/>
  <c r="B33" i="5"/>
  <c r="C33" i="5"/>
  <c r="D33" i="5"/>
  <c r="A34" i="5"/>
  <c r="B34" i="5"/>
  <c r="C34" i="5"/>
  <c r="D34" i="5"/>
  <c r="A35" i="5"/>
  <c r="B35" i="5"/>
  <c r="C35" i="5"/>
  <c r="D35" i="5"/>
  <c r="A36" i="5"/>
  <c r="B36" i="5"/>
  <c r="C36" i="5"/>
  <c r="D36" i="5"/>
  <c r="A37" i="5"/>
  <c r="B37" i="5"/>
  <c r="C37" i="5"/>
  <c r="D37" i="5"/>
  <c r="A38" i="5"/>
  <c r="B38" i="5"/>
  <c r="C38" i="5"/>
  <c r="D38" i="5"/>
  <c r="A39" i="5"/>
  <c r="B39" i="5"/>
  <c r="C39" i="5"/>
  <c r="D39" i="5"/>
  <c r="A40" i="5"/>
  <c r="B40" i="5"/>
  <c r="C40" i="5"/>
  <c r="D40" i="5"/>
  <c r="A41" i="5"/>
  <c r="B41" i="5"/>
  <c r="C41" i="5"/>
  <c r="D41" i="5"/>
  <c r="A42" i="5"/>
  <c r="B42" i="5"/>
  <c r="C42" i="5"/>
  <c r="D42" i="5"/>
  <c r="A43" i="5"/>
  <c r="B43" i="5"/>
  <c r="C43" i="5"/>
  <c r="D43" i="5"/>
  <c r="A44" i="5"/>
  <c r="B44" i="5"/>
  <c r="C44" i="5"/>
  <c r="D44" i="5"/>
  <c r="A45" i="5"/>
  <c r="B45" i="5"/>
  <c r="C45" i="5"/>
  <c r="D45" i="5"/>
  <c r="A47" i="5"/>
  <c r="B47" i="5"/>
  <c r="C47" i="5"/>
  <c r="D47" i="5"/>
  <c r="A48" i="5"/>
  <c r="B48" i="5"/>
  <c r="C48" i="5"/>
  <c r="D48" i="5"/>
  <c r="A49" i="5"/>
  <c r="B49" i="5"/>
  <c r="C49" i="5"/>
  <c r="D49" i="5"/>
  <c r="A50" i="5"/>
  <c r="B50" i="5"/>
  <c r="C50" i="5"/>
  <c r="D50" i="5"/>
  <c r="A51" i="5"/>
  <c r="B51" i="5"/>
  <c r="C51" i="5"/>
  <c r="D51" i="5"/>
  <c r="A52" i="5"/>
  <c r="B52" i="5"/>
  <c r="C52" i="5"/>
  <c r="D52" i="5"/>
  <c r="A53" i="5"/>
  <c r="B53" i="5"/>
  <c r="C53" i="5"/>
  <c r="D53" i="5"/>
  <c r="A54" i="5"/>
  <c r="B54" i="5"/>
  <c r="C54" i="5"/>
  <c r="D54" i="5"/>
  <c r="A55" i="5"/>
  <c r="B55" i="5"/>
  <c r="C55" i="5"/>
  <c r="D55" i="5"/>
  <c r="A56" i="5"/>
  <c r="B56" i="5"/>
  <c r="C56" i="5"/>
  <c r="D56" i="5"/>
  <c r="A57" i="5"/>
  <c r="B57" i="5"/>
  <c r="C57" i="5"/>
  <c r="D57" i="5"/>
  <c r="A58" i="5"/>
  <c r="B58" i="5"/>
  <c r="C58" i="5"/>
  <c r="D58" i="5"/>
  <c r="A59" i="5"/>
  <c r="B59" i="5"/>
  <c r="C59" i="5"/>
  <c r="D59" i="5"/>
  <c r="A60" i="5"/>
  <c r="B60" i="5"/>
  <c r="C60" i="5"/>
  <c r="D60" i="5"/>
  <c r="A64" i="5"/>
  <c r="B64" i="5"/>
  <c r="C64" i="5"/>
  <c r="D64" i="5"/>
  <c r="A65" i="5"/>
  <c r="B65" i="5"/>
  <c r="C65" i="5"/>
  <c r="D65" i="5"/>
  <c r="A66" i="5"/>
  <c r="B66" i="5"/>
  <c r="C66" i="5"/>
  <c r="D66" i="5"/>
  <c r="A67" i="5"/>
  <c r="B67" i="5"/>
  <c r="C67" i="5"/>
  <c r="D67" i="5"/>
  <c r="A68" i="5"/>
  <c r="B68" i="5"/>
  <c r="C68" i="5"/>
  <c r="D68" i="5"/>
  <c r="A69" i="5"/>
  <c r="B69" i="5"/>
  <c r="C69" i="5"/>
  <c r="D69" i="5"/>
  <c r="A70" i="5"/>
  <c r="B70" i="5"/>
  <c r="C70" i="5"/>
  <c r="D70" i="5"/>
  <c r="A71" i="5"/>
  <c r="B71" i="5"/>
  <c r="C71" i="5"/>
  <c r="D71" i="5"/>
  <c r="A72" i="5"/>
  <c r="B72" i="5"/>
  <c r="C72" i="5"/>
  <c r="D72" i="5"/>
  <c r="A73" i="5"/>
  <c r="B73" i="5"/>
  <c r="C73" i="5"/>
  <c r="D73" i="5"/>
  <c r="A74" i="5"/>
  <c r="B74" i="5"/>
  <c r="C74" i="5"/>
  <c r="D74" i="5"/>
  <c r="A75" i="5"/>
  <c r="B75" i="5"/>
  <c r="C75" i="5"/>
  <c r="D75" i="5"/>
  <c r="A76" i="5"/>
  <c r="B76" i="5"/>
  <c r="C76" i="5"/>
  <c r="D76" i="5"/>
  <c r="A77" i="5"/>
  <c r="B77" i="5"/>
  <c r="C77" i="5"/>
  <c r="D77" i="5"/>
  <c r="A81" i="5"/>
  <c r="B81" i="5"/>
  <c r="C81" i="5"/>
  <c r="D81" i="5"/>
  <c r="A82" i="5"/>
  <c r="B82" i="5"/>
  <c r="C82" i="5"/>
  <c r="D82" i="5"/>
  <c r="A83" i="5"/>
  <c r="B83" i="5"/>
  <c r="C83" i="5"/>
  <c r="D83" i="5"/>
  <c r="A84" i="5"/>
  <c r="B84" i="5"/>
  <c r="C84" i="5"/>
  <c r="D84" i="5"/>
  <c r="A85" i="5"/>
  <c r="B85" i="5"/>
  <c r="C85" i="5"/>
  <c r="D85" i="5"/>
  <c r="A86" i="5"/>
  <c r="B86" i="5"/>
  <c r="C86" i="5"/>
  <c r="D86" i="5"/>
  <c r="A93" i="5"/>
  <c r="B93" i="5"/>
  <c r="C93" i="5"/>
  <c r="D93" i="5"/>
  <c r="A94" i="5"/>
  <c r="B94" i="5"/>
  <c r="C94" i="5"/>
  <c r="D94" i="5"/>
  <c r="A95" i="5"/>
  <c r="B95" i="5"/>
  <c r="C95" i="5"/>
  <c r="D95" i="5"/>
  <c r="A96" i="5"/>
  <c r="B96" i="5"/>
  <c r="C96" i="5"/>
  <c r="D96" i="5"/>
  <c r="H3" i="3"/>
  <c r="C4" i="3"/>
  <c r="G4" i="3"/>
  <c r="G5" i="3"/>
  <c r="B9" i="3"/>
  <c r="C9" i="3"/>
  <c r="D9" i="3"/>
  <c r="G9" i="3"/>
  <c r="H9" i="3"/>
  <c r="I9" i="3"/>
  <c r="A10" i="3"/>
  <c r="B10" i="3"/>
  <c r="D10" i="3"/>
  <c r="E10" i="3"/>
  <c r="F10" i="3"/>
  <c r="G10" i="3"/>
  <c r="H10" i="3"/>
  <c r="I10" i="3"/>
  <c r="J10" i="3"/>
  <c r="B11" i="3"/>
  <c r="C11" i="3"/>
  <c r="D11" i="3"/>
  <c r="G11" i="3"/>
  <c r="H11" i="3"/>
  <c r="I11" i="3"/>
  <c r="A12" i="3"/>
  <c r="B12" i="3"/>
  <c r="C12" i="3"/>
  <c r="D12" i="3"/>
  <c r="E12" i="3"/>
  <c r="F12" i="3"/>
  <c r="G12" i="3"/>
  <c r="H12" i="3"/>
  <c r="I12" i="3"/>
  <c r="J12" i="3"/>
  <c r="B13" i="3"/>
  <c r="C13" i="3"/>
  <c r="D13" i="3"/>
  <c r="G13" i="3"/>
  <c r="H13" i="3"/>
  <c r="I13" i="3"/>
  <c r="A14" i="3"/>
  <c r="B14" i="3"/>
  <c r="C14" i="3"/>
  <c r="D14" i="3"/>
  <c r="E14" i="3"/>
  <c r="F14" i="3"/>
  <c r="G14" i="3"/>
  <c r="H14" i="3"/>
  <c r="I14" i="3"/>
  <c r="J14" i="3"/>
  <c r="B15" i="3"/>
  <c r="C15" i="3"/>
  <c r="D15" i="3"/>
  <c r="G15" i="3"/>
  <c r="H15" i="3"/>
  <c r="I15" i="3"/>
  <c r="A16" i="3"/>
  <c r="B16" i="3"/>
  <c r="C16" i="3"/>
  <c r="D16" i="3"/>
  <c r="E16" i="3"/>
  <c r="F16" i="3"/>
  <c r="G16" i="3"/>
  <c r="H16" i="3"/>
  <c r="I16" i="3"/>
  <c r="J16" i="3"/>
  <c r="B17" i="3"/>
  <c r="C17" i="3"/>
  <c r="D17" i="3"/>
  <c r="G17" i="3"/>
  <c r="H17" i="3"/>
  <c r="I17" i="3"/>
  <c r="A18" i="3"/>
  <c r="B18" i="3"/>
  <c r="C18" i="3"/>
  <c r="D18" i="3"/>
  <c r="E18" i="3"/>
  <c r="F18" i="3"/>
  <c r="G18" i="3"/>
  <c r="H18" i="3"/>
  <c r="I18" i="3"/>
  <c r="J18" i="3"/>
  <c r="B19" i="3"/>
  <c r="C19" i="3"/>
  <c r="D19" i="3"/>
  <c r="G19" i="3"/>
  <c r="H19" i="3"/>
  <c r="I19" i="3"/>
  <c r="A20" i="3"/>
  <c r="B20" i="3"/>
  <c r="C20" i="3"/>
  <c r="D20" i="3"/>
  <c r="E20" i="3"/>
  <c r="F20" i="3"/>
  <c r="G20" i="3"/>
  <c r="H20" i="3"/>
  <c r="I20" i="3"/>
  <c r="J20" i="3"/>
  <c r="B21" i="3"/>
  <c r="C21" i="3"/>
  <c r="D21" i="3"/>
  <c r="G21" i="3"/>
  <c r="H21" i="3"/>
  <c r="I21" i="3"/>
  <c r="A22" i="3"/>
  <c r="B22" i="3"/>
  <c r="C22" i="3"/>
  <c r="D22" i="3"/>
  <c r="E22" i="3"/>
  <c r="F22" i="3"/>
  <c r="G22" i="3"/>
  <c r="H22" i="3"/>
  <c r="I22" i="3"/>
  <c r="J22" i="3"/>
  <c r="B23" i="3"/>
  <c r="C23" i="3"/>
  <c r="D23" i="3"/>
  <c r="G23" i="3"/>
  <c r="H23" i="3"/>
  <c r="I23" i="3"/>
  <c r="A24" i="3"/>
  <c r="B24" i="3"/>
  <c r="C24" i="3"/>
  <c r="D24" i="3"/>
  <c r="E24" i="3"/>
  <c r="F24" i="3"/>
  <c r="G24" i="3"/>
  <c r="H24" i="3"/>
  <c r="I24" i="3"/>
  <c r="J24" i="3"/>
  <c r="B25" i="3"/>
  <c r="C25" i="3"/>
  <c r="D25" i="3"/>
  <c r="G25" i="3"/>
  <c r="H25" i="3"/>
  <c r="I25" i="3"/>
  <c r="A26" i="3"/>
  <c r="B26" i="3"/>
  <c r="C26" i="3"/>
  <c r="D26" i="3"/>
  <c r="E26" i="3"/>
  <c r="F26" i="3"/>
  <c r="G26" i="3"/>
  <c r="H26" i="3"/>
  <c r="I26" i="3"/>
  <c r="J26" i="3"/>
  <c r="B27" i="3"/>
  <c r="C27" i="3"/>
  <c r="D27" i="3"/>
  <c r="G27" i="3"/>
  <c r="H27" i="3"/>
  <c r="I27" i="3"/>
  <c r="A28" i="3"/>
  <c r="B28" i="3"/>
  <c r="C28" i="3"/>
  <c r="D28" i="3"/>
  <c r="E28" i="3"/>
  <c r="F28" i="3"/>
  <c r="G28" i="3"/>
  <c r="H28" i="3"/>
  <c r="I28" i="3"/>
  <c r="J28" i="3"/>
  <c r="B29" i="3"/>
  <c r="C29" i="3"/>
  <c r="D29" i="3"/>
  <c r="G29" i="3"/>
  <c r="H29" i="3"/>
  <c r="I29" i="3"/>
  <c r="A30" i="3"/>
  <c r="B30" i="3"/>
  <c r="C30" i="3"/>
  <c r="D30" i="3"/>
  <c r="E30" i="3"/>
  <c r="F30" i="3"/>
  <c r="G30" i="3"/>
  <c r="H30" i="3"/>
  <c r="I30" i="3"/>
  <c r="J30" i="3"/>
  <c r="B31" i="3"/>
  <c r="C31" i="3"/>
  <c r="D31" i="3"/>
  <c r="G31" i="3"/>
  <c r="H31" i="3"/>
  <c r="I31" i="3"/>
  <c r="A32" i="3"/>
  <c r="B32" i="3"/>
  <c r="C32" i="3"/>
  <c r="D32" i="3"/>
  <c r="E32" i="3"/>
  <c r="F32" i="3"/>
  <c r="G32" i="3"/>
  <c r="H32" i="3"/>
  <c r="I32" i="3"/>
  <c r="J32" i="3"/>
  <c r="B33" i="3"/>
  <c r="C33" i="3"/>
  <c r="D33" i="3"/>
  <c r="G33" i="3"/>
  <c r="H33" i="3"/>
  <c r="I33" i="3"/>
  <c r="A34" i="3"/>
  <c r="B34" i="3"/>
  <c r="C34" i="3"/>
  <c r="D34" i="3"/>
  <c r="E34" i="3"/>
  <c r="F34" i="3"/>
  <c r="G34" i="3"/>
  <c r="H34" i="3"/>
  <c r="I34" i="3"/>
  <c r="J34" i="3"/>
  <c r="B38" i="3"/>
  <c r="C38" i="3"/>
  <c r="D38" i="3"/>
  <c r="A39" i="3"/>
  <c r="B39" i="3"/>
  <c r="C39" i="3"/>
  <c r="D39" i="3"/>
  <c r="E39" i="3"/>
  <c r="B40" i="3"/>
  <c r="C40" i="3"/>
  <c r="D40" i="3"/>
  <c r="B47" i="3"/>
  <c r="C47" i="3"/>
  <c r="D47" i="3"/>
  <c r="G47" i="3"/>
  <c r="H47" i="3"/>
  <c r="I47" i="3"/>
  <c r="A48" i="3"/>
  <c r="C48" i="3"/>
  <c r="D48" i="3"/>
  <c r="E48" i="3"/>
  <c r="F48" i="3"/>
  <c r="G48" i="3"/>
  <c r="H48" i="3"/>
  <c r="I48" i="3"/>
  <c r="J48" i="3"/>
  <c r="B49" i="3"/>
  <c r="C49" i="3"/>
  <c r="D49" i="3"/>
  <c r="G49" i="3"/>
  <c r="H49" i="3"/>
  <c r="I49" i="3"/>
  <c r="A50" i="3"/>
  <c r="B50" i="3"/>
  <c r="C50" i="3"/>
  <c r="D50" i="3"/>
  <c r="E50" i="3"/>
  <c r="F50" i="3"/>
  <c r="G50" i="3"/>
  <c r="H50" i="3"/>
  <c r="I50" i="3"/>
  <c r="J50" i="3"/>
  <c r="B51" i="3"/>
  <c r="C51" i="3"/>
  <c r="D51" i="3"/>
  <c r="G51" i="3"/>
  <c r="H51" i="3"/>
  <c r="I51" i="3"/>
  <c r="A52" i="3"/>
  <c r="B52" i="3"/>
  <c r="C52" i="3"/>
  <c r="D52" i="3"/>
  <c r="E52" i="3"/>
  <c r="F52" i="3"/>
  <c r="G52" i="3"/>
  <c r="H52" i="3"/>
  <c r="I52" i="3"/>
  <c r="J52" i="3"/>
  <c r="B53" i="3"/>
  <c r="C53" i="3"/>
  <c r="D53" i="3"/>
  <c r="G53" i="3"/>
  <c r="H53" i="3"/>
  <c r="I53" i="3"/>
  <c r="A54" i="3"/>
  <c r="B54" i="3"/>
  <c r="C54" i="3"/>
  <c r="D54" i="3"/>
  <c r="E54" i="3"/>
  <c r="F54" i="3"/>
  <c r="G54" i="3"/>
  <c r="H54" i="3"/>
  <c r="I54" i="3"/>
  <c r="J54" i="3"/>
  <c r="B55" i="3"/>
  <c r="C55" i="3"/>
  <c r="D55" i="3"/>
  <c r="G55" i="3"/>
  <c r="H55" i="3"/>
  <c r="I55" i="3"/>
  <c r="A56" i="3"/>
  <c r="B56" i="3"/>
  <c r="C56" i="3"/>
  <c r="D56" i="3"/>
  <c r="E56" i="3"/>
  <c r="F56" i="3"/>
  <c r="G56" i="3"/>
  <c r="H56" i="3"/>
  <c r="I56" i="3"/>
  <c r="J56" i="3"/>
  <c r="B57" i="3"/>
  <c r="C57" i="3"/>
  <c r="D57" i="3"/>
  <c r="G57" i="3"/>
  <c r="H57" i="3"/>
  <c r="I57" i="3"/>
  <c r="A58" i="3"/>
  <c r="B58" i="3"/>
  <c r="C58" i="3"/>
  <c r="D58" i="3"/>
  <c r="E58" i="3"/>
  <c r="F58" i="3"/>
  <c r="G58" i="3"/>
  <c r="H58" i="3"/>
  <c r="I58" i="3"/>
  <c r="J58" i="3"/>
  <c r="B59" i="3"/>
  <c r="C59" i="3"/>
  <c r="D59" i="3"/>
  <c r="G59" i="3"/>
  <c r="H59" i="3"/>
  <c r="I59" i="3"/>
  <c r="A60" i="3"/>
  <c r="B60" i="3"/>
  <c r="C60" i="3"/>
  <c r="D60" i="3"/>
  <c r="E60" i="3"/>
  <c r="F60" i="3"/>
  <c r="G60" i="3"/>
  <c r="H60" i="3"/>
  <c r="I60" i="3"/>
  <c r="J60" i="3"/>
  <c r="D2" i="2"/>
  <c r="D3" i="2"/>
  <c r="G4" i="1"/>
  <c r="D4" i="2" s="1"/>
  <c r="E32" i="2"/>
  <c r="D32" i="2"/>
  <c r="H32" i="2" s="1"/>
  <c r="N15" i="2"/>
  <c r="G32" i="2"/>
  <c r="G37" i="2" s="1"/>
  <c r="F32" i="2"/>
  <c r="E33" i="2"/>
  <c r="D33" i="2"/>
  <c r="H33" i="2" s="1"/>
  <c r="G33" i="2"/>
  <c r="F33" i="2"/>
  <c r="E34" i="2"/>
  <c r="D34" i="2"/>
  <c r="G34" i="2"/>
  <c r="F34" i="2"/>
  <c r="E35" i="2"/>
  <c r="D35" i="2"/>
  <c r="L35" i="2" s="1"/>
  <c r="G35" i="2"/>
  <c r="F35" i="2"/>
  <c r="E36" i="2"/>
  <c r="D36" i="2"/>
  <c r="G36" i="2"/>
  <c r="F36" i="2"/>
  <c r="E38" i="2"/>
  <c r="D38" i="2"/>
  <c r="H38" i="2" s="1"/>
  <c r="G38" i="2"/>
  <c r="F38" i="2"/>
  <c r="E39" i="2"/>
  <c r="D39" i="2"/>
  <c r="H39" i="2" s="1"/>
  <c r="G39" i="2"/>
  <c r="F39" i="2"/>
  <c r="E40" i="2"/>
  <c r="D40" i="2"/>
  <c r="H40" i="2" s="1"/>
  <c r="G40" i="2"/>
  <c r="F40" i="2"/>
  <c r="E41" i="2"/>
  <c r="D41" i="2"/>
  <c r="H41" i="2" s="1"/>
  <c r="G41" i="2"/>
  <c r="F41" i="2"/>
  <c r="E42" i="2"/>
  <c r="D42" i="2"/>
  <c r="H42" i="2" s="1"/>
  <c r="G42" i="2"/>
  <c r="F42" i="2"/>
  <c r="E43" i="2"/>
  <c r="D43" i="2"/>
  <c r="H43" i="2" s="1"/>
  <c r="G43" i="2"/>
  <c r="F43" i="2"/>
  <c r="E44" i="2"/>
  <c r="D44" i="2"/>
  <c r="H44" i="2" s="1"/>
  <c r="G44" i="2"/>
  <c r="F44" i="2"/>
  <c r="I44" i="2" s="1"/>
  <c r="E45" i="2"/>
  <c r="D45" i="2"/>
  <c r="H45" i="2" s="1"/>
  <c r="G45" i="2"/>
  <c r="F45" i="2"/>
  <c r="I45" i="2" s="1"/>
  <c r="E46" i="2"/>
  <c r="D46" i="2"/>
  <c r="H46" i="2" s="1"/>
  <c r="G46" i="2"/>
  <c r="F46" i="2"/>
  <c r="E47" i="2"/>
  <c r="D47" i="2"/>
  <c r="G47" i="2"/>
  <c r="F47" i="2"/>
  <c r="I47" i="2" s="1"/>
  <c r="E48" i="2"/>
  <c r="D48" i="2"/>
  <c r="G48" i="2"/>
  <c r="F48" i="2"/>
  <c r="I48" i="2" s="1"/>
  <c r="E49" i="2"/>
  <c r="D49" i="2"/>
  <c r="L49" i="2" s="1"/>
  <c r="G49" i="2"/>
  <c r="F49" i="2"/>
  <c r="I49" i="2" s="1"/>
  <c r="E50" i="2"/>
  <c r="D50" i="2"/>
  <c r="O50" i="2" s="1"/>
  <c r="G50" i="2"/>
  <c r="F50" i="2"/>
  <c r="I50" i="2" s="1"/>
  <c r="E51" i="2"/>
  <c r="D51" i="2"/>
  <c r="L51" i="2" s="1"/>
  <c r="G51" i="2"/>
  <c r="F51" i="2"/>
  <c r="I51" i="2" s="1"/>
  <c r="E52" i="2"/>
  <c r="D52" i="2"/>
  <c r="L52" i="2" s="1"/>
  <c r="G52" i="2"/>
  <c r="F52" i="2"/>
  <c r="I52" i="2" s="1"/>
  <c r="E53" i="2"/>
  <c r="D53" i="2"/>
  <c r="O53" i="2" s="1"/>
  <c r="G53" i="2"/>
  <c r="F53" i="2"/>
  <c r="I53" i="2" s="1"/>
  <c r="E54" i="2"/>
  <c r="D54" i="2"/>
  <c r="H54" i="2" s="1"/>
  <c r="G54" i="2"/>
  <c r="F54" i="2"/>
  <c r="I54" i="2" s="1"/>
  <c r="E55" i="2"/>
  <c r="D55" i="2"/>
  <c r="G55" i="2"/>
  <c r="F55" i="2"/>
  <c r="I55" i="2" s="1"/>
  <c r="E56" i="2"/>
  <c r="D56" i="2"/>
  <c r="G56" i="2"/>
  <c r="F56" i="2"/>
  <c r="I56" i="2" s="1"/>
  <c r="E57" i="2"/>
  <c r="D57" i="2"/>
  <c r="G57" i="2"/>
  <c r="F57" i="2"/>
  <c r="I57" i="2" s="1"/>
  <c r="E59" i="2"/>
  <c r="D59" i="2"/>
  <c r="H59" i="2" s="1"/>
  <c r="G59" i="2"/>
  <c r="G63" i="2" s="1"/>
  <c r="F59" i="2"/>
  <c r="I59" i="2" s="1"/>
  <c r="E60" i="2"/>
  <c r="D60" i="2"/>
  <c r="G60" i="2"/>
  <c r="F60" i="2"/>
  <c r="I60" i="2" s="1"/>
  <c r="E61" i="2"/>
  <c r="D61" i="2"/>
  <c r="G61" i="2"/>
  <c r="F61" i="2"/>
  <c r="I61" i="2" s="1"/>
  <c r="E62" i="2"/>
  <c r="D62" i="2"/>
  <c r="G62" i="2"/>
  <c r="F62" i="2"/>
  <c r="I62" i="2" s="1"/>
  <c r="M32" i="2"/>
  <c r="M33" i="2"/>
  <c r="L34" i="2"/>
  <c r="M34" i="2"/>
  <c r="M35" i="2"/>
  <c r="L36" i="2"/>
  <c r="M36" i="2"/>
  <c r="M38" i="2"/>
  <c r="M39" i="2"/>
  <c r="M40" i="2"/>
  <c r="M41" i="2"/>
  <c r="M42" i="2"/>
  <c r="M43" i="2"/>
  <c r="M44" i="2"/>
  <c r="M45" i="2"/>
  <c r="M46" i="2"/>
  <c r="M47" i="2"/>
  <c r="M48" i="2"/>
  <c r="M49" i="2"/>
  <c r="M50" i="2"/>
  <c r="M51" i="2"/>
  <c r="M52" i="2"/>
  <c r="M53" i="2"/>
  <c r="M54" i="2"/>
  <c r="M55" i="2"/>
  <c r="M56" i="2"/>
  <c r="L57" i="2"/>
  <c r="M57" i="2"/>
  <c r="M59" i="2"/>
  <c r="M60" i="2"/>
  <c r="M61" i="2"/>
  <c r="L62" i="2"/>
  <c r="M62" i="2"/>
  <c r="O32" i="2"/>
  <c r="O34" i="2"/>
  <c r="O35" i="2"/>
  <c r="O36" i="2"/>
  <c r="O39" i="2"/>
  <c r="O44" i="2"/>
  <c r="O57" i="2"/>
  <c r="O62" i="2"/>
  <c r="E18" i="2"/>
  <c r="D18" i="2"/>
  <c r="H18" i="2" s="1"/>
  <c r="G18" i="2"/>
  <c r="F18" i="2"/>
  <c r="I18" i="2" s="1"/>
  <c r="E19" i="2"/>
  <c r="D19" i="2"/>
  <c r="H19" i="2" s="1"/>
  <c r="G19" i="2"/>
  <c r="F19" i="2"/>
  <c r="I19" i="2" s="1"/>
  <c r="E20" i="2"/>
  <c r="D20" i="2"/>
  <c r="H20" i="2" s="1"/>
  <c r="G20" i="2"/>
  <c r="F20" i="2"/>
  <c r="I20" i="2" s="1"/>
  <c r="E21" i="2"/>
  <c r="D21" i="2"/>
  <c r="H21" i="2" s="1"/>
  <c r="G21" i="2"/>
  <c r="F21" i="2"/>
  <c r="I21" i="2" s="1"/>
  <c r="E22" i="2"/>
  <c r="D22" i="2"/>
  <c r="H22" i="2" s="1"/>
  <c r="G22" i="2"/>
  <c r="F22" i="2"/>
  <c r="I22" i="2" s="1"/>
  <c r="E23" i="2"/>
  <c r="D23" i="2"/>
  <c r="H23" i="2" s="1"/>
  <c r="G23" i="2"/>
  <c r="F23" i="2"/>
  <c r="I23" i="2" s="1"/>
  <c r="E24" i="2"/>
  <c r="D24" i="2"/>
  <c r="H24" i="2" s="1"/>
  <c r="G24" i="2"/>
  <c r="F24" i="2"/>
  <c r="I24" i="2" s="1"/>
  <c r="E25" i="2"/>
  <c r="D25" i="2"/>
  <c r="H25" i="2" s="1"/>
  <c r="G25" i="2"/>
  <c r="F25" i="2"/>
  <c r="I25" i="2" s="1"/>
  <c r="E26" i="2"/>
  <c r="D26" i="2"/>
  <c r="H26" i="2" s="1"/>
  <c r="G26" i="2"/>
  <c r="F26" i="2"/>
  <c r="I26" i="2" s="1"/>
  <c r="E27" i="2"/>
  <c r="D27" i="2"/>
  <c r="H27" i="2" s="1"/>
  <c r="G27" i="2"/>
  <c r="F27" i="2"/>
  <c r="I27" i="2" s="1"/>
  <c r="E28" i="2"/>
  <c r="D28" i="2"/>
  <c r="H28" i="2" s="1"/>
  <c r="G28" i="2"/>
  <c r="F28" i="2"/>
  <c r="I28" i="2" s="1"/>
  <c r="E29" i="2"/>
  <c r="D29" i="2"/>
  <c r="H29" i="2" s="1"/>
  <c r="G29" i="2"/>
  <c r="F29" i="2"/>
  <c r="I29" i="2" s="1"/>
  <c r="E30" i="2"/>
  <c r="D30" i="2"/>
  <c r="H30" i="2" s="1"/>
  <c r="G30" i="2"/>
  <c r="F30" i="2"/>
  <c r="I30" i="2" s="1"/>
  <c r="O15" i="2"/>
  <c r="A18" i="2"/>
  <c r="A19" i="2" s="1"/>
  <c r="B18" i="2"/>
  <c r="C18" i="2"/>
  <c r="M18" i="2"/>
  <c r="B19" i="2"/>
  <c r="C19" i="2"/>
  <c r="M19" i="2"/>
  <c r="A17" i="1"/>
  <c r="A18" i="1" s="1"/>
  <c r="A20" i="2" s="1"/>
  <c r="B20" i="2"/>
  <c r="C20" i="2"/>
  <c r="L20" i="2"/>
  <c r="M20" i="2"/>
  <c r="O20" i="2"/>
  <c r="B21" i="2"/>
  <c r="C21" i="2"/>
  <c r="L21" i="2"/>
  <c r="M21" i="2"/>
  <c r="O21" i="2"/>
  <c r="B22" i="2"/>
  <c r="C22" i="2"/>
  <c r="M22" i="2"/>
  <c r="B23" i="2"/>
  <c r="C23" i="2"/>
  <c r="M23" i="2"/>
  <c r="B24" i="2"/>
  <c r="C24" i="2"/>
  <c r="M24" i="2"/>
  <c r="B25" i="2"/>
  <c r="C25" i="2"/>
  <c r="L25" i="2"/>
  <c r="M25" i="2"/>
  <c r="O25" i="2"/>
  <c r="B26" i="2"/>
  <c r="C26" i="2"/>
  <c r="M26" i="2"/>
  <c r="B27" i="2"/>
  <c r="C27" i="2"/>
  <c r="M27" i="2"/>
  <c r="B28" i="2"/>
  <c r="C28" i="2"/>
  <c r="L28" i="2"/>
  <c r="M28" i="2"/>
  <c r="O28" i="2"/>
  <c r="B29" i="2"/>
  <c r="C29" i="2"/>
  <c r="L29" i="2"/>
  <c r="M29" i="2"/>
  <c r="O29" i="2"/>
  <c r="B30" i="2"/>
  <c r="C30" i="2"/>
  <c r="L30" i="2"/>
  <c r="M30" i="2"/>
  <c r="O30" i="2"/>
  <c r="B32" i="2"/>
  <c r="C32" i="2"/>
  <c r="B33" i="2"/>
  <c r="C33" i="2"/>
  <c r="B34" i="2"/>
  <c r="C34" i="2"/>
  <c r="B35" i="2"/>
  <c r="C35" i="2"/>
  <c r="B36" i="2"/>
  <c r="C36" i="2"/>
  <c r="B38" i="2"/>
  <c r="C38" i="2"/>
  <c r="B39" i="2"/>
  <c r="C39" i="2"/>
  <c r="B40" i="2"/>
  <c r="C40" i="2"/>
  <c r="B41" i="2"/>
  <c r="C41" i="2"/>
  <c r="B42" i="2"/>
  <c r="C42" i="2"/>
  <c r="B43" i="2"/>
  <c r="C43" i="2"/>
  <c r="B44" i="2"/>
  <c r="C44" i="2"/>
  <c r="B45" i="2"/>
  <c r="C45" i="2"/>
  <c r="B46" i="2"/>
  <c r="C46" i="2"/>
  <c r="B47" i="2"/>
  <c r="C47" i="2"/>
  <c r="B48" i="2"/>
  <c r="C48" i="2"/>
  <c r="B49" i="2"/>
  <c r="C49" i="2"/>
  <c r="B50" i="2"/>
  <c r="C50" i="2"/>
  <c r="B51" i="2"/>
  <c r="C51" i="2"/>
  <c r="B52" i="2"/>
  <c r="C52" i="2"/>
  <c r="B53" i="2"/>
  <c r="C53" i="2"/>
  <c r="B54" i="2"/>
  <c r="C54" i="2"/>
  <c r="B55" i="2"/>
  <c r="C55" i="2"/>
  <c r="B56" i="2"/>
  <c r="C56" i="2"/>
  <c r="B57" i="2"/>
  <c r="C57" i="2"/>
  <c r="B59" i="2"/>
  <c r="C59" i="2"/>
  <c r="B60" i="2"/>
  <c r="C60" i="2"/>
  <c r="B61" i="2"/>
  <c r="C61" i="2"/>
  <c r="B62" i="2"/>
  <c r="C62" i="2"/>
  <c r="E63" i="2"/>
  <c r="D58" i="6"/>
  <c r="O51" i="2" l="1"/>
  <c r="L50" i="2"/>
  <c r="L45" i="2"/>
  <c r="N45" i="2" s="1"/>
  <c r="I43" i="2"/>
  <c r="J43" i="2" s="1"/>
  <c r="I42" i="2"/>
  <c r="I41" i="2"/>
  <c r="I40" i="2"/>
  <c r="I39" i="2"/>
  <c r="I38" i="2"/>
  <c r="I36" i="2"/>
  <c r="I35" i="2"/>
  <c r="I34" i="2"/>
  <c r="J34" i="2" s="1"/>
  <c r="I33" i="2"/>
  <c r="O52" i="2"/>
  <c r="O42" i="2"/>
  <c r="O46" i="2"/>
  <c r="L39" i="2"/>
  <c r="M37" i="2"/>
  <c r="L27" i="2"/>
  <c r="O49" i="2"/>
  <c r="O40" i="2"/>
  <c r="L43" i="2"/>
  <c r="K38" i="2"/>
  <c r="O26" i="2"/>
  <c r="O22" i="2"/>
  <c r="L18" i="2"/>
  <c r="O54" i="2"/>
  <c r="O43" i="2"/>
  <c r="O38" i="2"/>
  <c r="M63" i="2"/>
  <c r="L54" i="2"/>
  <c r="N54" i="2" s="1"/>
  <c r="L41" i="2"/>
  <c r="N41" i="2" s="1"/>
  <c r="L32" i="2"/>
  <c r="H57" i="2"/>
  <c r="H56" i="2"/>
  <c r="H55" i="2"/>
  <c r="J55" i="2" s="1"/>
  <c r="L24" i="2"/>
  <c r="O18" i="2"/>
  <c r="K28" i="2"/>
  <c r="K26" i="2"/>
  <c r="O59" i="2"/>
  <c r="L59" i="2"/>
  <c r="L26" i="2"/>
  <c r="N26" i="2" s="1"/>
  <c r="O24" i="2"/>
  <c r="O45" i="2"/>
  <c r="O41" i="2"/>
  <c r="L46" i="2"/>
  <c r="N46" i="2" s="1"/>
  <c r="L44" i="2"/>
  <c r="N44" i="2" s="1"/>
  <c r="L42" i="2"/>
  <c r="N42" i="2" s="1"/>
  <c r="L40" i="2"/>
  <c r="L38" i="2"/>
  <c r="H62" i="2"/>
  <c r="J62" i="2" s="1"/>
  <c r="H61" i="2"/>
  <c r="H60" i="2"/>
  <c r="K32" i="2"/>
  <c r="H53" i="2"/>
  <c r="H52" i="2"/>
  <c r="H51" i="2"/>
  <c r="H50" i="2"/>
  <c r="J50" i="2" s="1"/>
  <c r="H49" i="2"/>
  <c r="H58" i="2" s="1"/>
  <c r="H48" i="2"/>
  <c r="J48" i="2" s="1"/>
  <c r="H47" i="2"/>
  <c r="K45" i="2"/>
  <c r="K20" i="2"/>
  <c r="M58" i="2"/>
  <c r="G58" i="2"/>
  <c r="K62" i="2"/>
  <c r="N62" i="2"/>
  <c r="K39" i="2"/>
  <c r="E58" i="2"/>
  <c r="K36" i="2"/>
  <c r="K35" i="2"/>
  <c r="E37" i="2"/>
  <c r="L23" i="2"/>
  <c r="N23" i="2" s="1"/>
  <c r="O61" i="2"/>
  <c r="O56" i="2"/>
  <c r="O48" i="2"/>
  <c r="L61" i="2"/>
  <c r="N61" i="2" s="1"/>
  <c r="L56" i="2"/>
  <c r="N56" i="2" s="1"/>
  <c r="N49" i="2"/>
  <c r="L48" i="2"/>
  <c r="N48" i="2" s="1"/>
  <c r="N40" i="2"/>
  <c r="N38" i="2"/>
  <c r="L33" i="2"/>
  <c r="K43" i="2"/>
  <c r="N28" i="2"/>
  <c r="N27" i="2"/>
  <c r="L22" i="2"/>
  <c r="N22" i="2" s="1"/>
  <c r="A19" i="1"/>
  <c r="A21" i="2" s="1"/>
  <c r="K18" i="2"/>
  <c r="K25" i="2"/>
  <c r="K24" i="2"/>
  <c r="O60" i="2"/>
  <c r="O55" i="2"/>
  <c r="O47" i="2"/>
  <c r="I63" i="2"/>
  <c r="K42" i="2"/>
  <c r="J54" i="2"/>
  <c r="K46" i="2"/>
  <c r="I32" i="2"/>
  <c r="I37" i="2" s="1"/>
  <c r="N21" i="2"/>
  <c r="O33" i="2"/>
  <c r="O37" i="2" s="1"/>
  <c r="L60" i="2"/>
  <c r="L55" i="2"/>
  <c r="N55" i="2" s="1"/>
  <c r="N52" i="2"/>
  <c r="L47" i="2"/>
  <c r="N47" i="2" s="1"/>
  <c r="N39" i="2"/>
  <c r="N36" i="2"/>
  <c r="N34" i="2"/>
  <c r="K53" i="2"/>
  <c r="K33" i="2"/>
  <c r="H36" i="2"/>
  <c r="J36" i="2" s="1"/>
  <c r="H35" i="2"/>
  <c r="H34" i="2"/>
  <c r="J42" i="2"/>
  <c r="N25" i="2"/>
  <c r="J29" i="2"/>
  <c r="J25" i="2"/>
  <c r="N57" i="2"/>
  <c r="N50" i="2"/>
  <c r="N43" i="2"/>
  <c r="K57" i="2"/>
  <c r="K55" i="2"/>
  <c r="K51" i="2"/>
  <c r="K47" i="2"/>
  <c r="K41" i="2"/>
  <c r="N29" i="2"/>
  <c r="N24" i="2"/>
  <c r="N20" i="2"/>
  <c r="K30" i="2"/>
  <c r="K22" i="2"/>
  <c r="J61" i="2"/>
  <c r="J51" i="2"/>
  <c r="J47" i="2"/>
  <c r="J39" i="2"/>
  <c r="J33" i="2"/>
  <c r="M31" i="2"/>
  <c r="E31" i="2"/>
  <c r="J24" i="2"/>
  <c r="J20" i="2"/>
  <c r="N51" i="2"/>
  <c r="N35" i="2"/>
  <c r="N32" i="2"/>
  <c r="J60" i="2"/>
  <c r="K49" i="2"/>
  <c r="K54" i="2"/>
  <c r="K50" i="2"/>
  <c r="J21" i="2"/>
  <c r="J28" i="2"/>
  <c r="G31" i="2"/>
  <c r="A20" i="1"/>
  <c r="J22" i="2"/>
  <c r="I31" i="2"/>
  <c r="J57" i="2"/>
  <c r="J53" i="2"/>
  <c r="J45" i="2"/>
  <c r="J41" i="2"/>
  <c r="J56" i="2"/>
  <c r="J52" i="2"/>
  <c r="J44" i="2"/>
  <c r="J40" i="2"/>
  <c r="J32" i="2"/>
  <c r="H31" i="2"/>
  <c r="J27" i="2"/>
  <c r="J23" i="2"/>
  <c r="J19" i="2"/>
  <c r="J59" i="2"/>
  <c r="J30" i="2"/>
  <c r="J26" i="2"/>
  <c r="J18" i="2"/>
  <c r="J38" i="2"/>
  <c r="O27" i="2"/>
  <c r="O23" i="2"/>
  <c r="L19" i="2"/>
  <c r="N19" i="2" s="1"/>
  <c r="K29" i="2"/>
  <c r="K21" i="2"/>
  <c r="N59" i="2"/>
  <c r="K61" i="2"/>
  <c r="K56" i="2"/>
  <c r="K52" i="2"/>
  <c r="K48" i="2"/>
  <c r="K44" i="2"/>
  <c r="K40" i="2"/>
  <c r="I46" i="2"/>
  <c r="J46" i="2" s="1"/>
  <c r="N30" i="2"/>
  <c r="O19" i="2"/>
  <c r="N18" i="2"/>
  <c r="K60" i="2"/>
  <c r="K27" i="2"/>
  <c r="K23" i="2"/>
  <c r="K19" i="2"/>
  <c r="L53" i="2"/>
  <c r="K59" i="2"/>
  <c r="K34" i="2"/>
  <c r="H37" i="2" l="1"/>
  <c r="K37" i="2"/>
  <c r="J49" i="2"/>
  <c r="J58" i="2" s="1"/>
  <c r="J35" i="2"/>
  <c r="J37" i="2" s="1"/>
  <c r="H63" i="2"/>
  <c r="O31" i="2"/>
  <c r="L37" i="2"/>
  <c r="O58" i="2"/>
  <c r="J63" i="2"/>
  <c r="N60" i="2"/>
  <c r="N63" i="2" s="1"/>
  <c r="L63" i="2"/>
  <c r="N33" i="2"/>
  <c r="N37" i="2" s="1"/>
  <c r="O63" i="2"/>
  <c r="K58" i="2"/>
  <c r="K31" i="2"/>
  <c r="L31" i="2"/>
  <c r="K63" i="2"/>
  <c r="I58" i="2"/>
  <c r="N53" i="2"/>
  <c r="N58" i="2" s="1"/>
  <c r="L58" i="2"/>
  <c r="N31" i="2"/>
  <c r="J31" i="2"/>
  <c r="A22" i="2"/>
  <c r="A21" i="1"/>
  <c r="F9" i="2" l="1"/>
  <c r="G9" i="2"/>
  <c r="F7" i="2"/>
  <c r="F8" i="2"/>
  <c r="G7" i="2"/>
  <c r="G8" i="2"/>
  <c r="A23" i="2"/>
  <c r="A22" i="1"/>
  <c r="F10" i="2"/>
  <c r="G10" i="2"/>
  <c r="A24" i="2" l="1"/>
  <c r="A23" i="1"/>
  <c r="A25" i="2" l="1"/>
  <c r="A24" i="1"/>
  <c r="A26" i="2" l="1"/>
  <c r="A25" i="1"/>
  <c r="A27" i="2" l="1"/>
  <c r="A26" i="1"/>
  <c r="A28" i="2" l="1"/>
  <c r="A27" i="1"/>
  <c r="A29" i="2" l="1"/>
  <c r="A28" i="1"/>
  <c r="A30" i="2" l="1"/>
  <c r="A30" i="1"/>
  <c r="A32" i="2" l="1"/>
  <c r="A31" i="1"/>
  <c r="A33" i="2" l="1"/>
  <c r="A32" i="1"/>
  <c r="A34" i="2" l="1"/>
  <c r="A33" i="1"/>
  <c r="A35" i="2" l="1"/>
  <c r="A34" i="1"/>
  <c r="A36" i="2" l="1"/>
  <c r="A36" i="1"/>
  <c r="A37" i="1" l="1"/>
  <c r="A38" i="2"/>
  <c r="A38" i="1" l="1"/>
  <c r="A39" i="2"/>
  <c r="A39" i="1" l="1"/>
  <c r="A40" i="2"/>
  <c r="A40" i="1" l="1"/>
  <c r="A41" i="2"/>
  <c r="A41" i="1" l="1"/>
  <c r="A42" i="2"/>
  <c r="A42" i="1" l="1"/>
  <c r="A43" i="2"/>
  <c r="A43" i="1" l="1"/>
  <c r="A44" i="2"/>
  <c r="A44" i="1" l="1"/>
  <c r="A45" i="2"/>
  <c r="A45" i="1" l="1"/>
  <c r="A46" i="2"/>
  <c r="A46" i="1" l="1"/>
  <c r="A47" i="2"/>
  <c r="A47" i="1" l="1"/>
  <c r="A48" i="2"/>
  <c r="A48" i="1" l="1"/>
  <c r="A49" i="2"/>
  <c r="A49" i="1" l="1"/>
  <c r="A50" i="2"/>
  <c r="A51" i="2" l="1"/>
  <c r="A50" i="1"/>
  <c r="A52" i="2" l="1"/>
  <c r="A51" i="1"/>
  <c r="A53" i="2" l="1"/>
  <c r="A52" i="1"/>
  <c r="A54" i="2" l="1"/>
  <c r="A53" i="1"/>
  <c r="A55" i="2" l="1"/>
  <c r="A54" i="1"/>
  <c r="A56" i="2" l="1"/>
  <c r="A55" i="1"/>
  <c r="A57" i="2" l="1"/>
  <c r="A57" i="1"/>
  <c r="A58" i="1" s="1"/>
  <c r="A59" i="1" s="1"/>
  <c r="A60" i="1" s="1"/>
  <c r="A61" i="1" s="1"/>
  <c r="A62" i="1" s="1"/>
  <c r="A59" i="2" l="1"/>
  <c r="A60" i="2" l="1"/>
  <c r="A61" i="2" l="1"/>
  <c r="A62" i="2"/>
</calcChain>
</file>

<file path=xl/comments1.xml><?xml version="1.0" encoding="utf-8"?>
<comments xmlns="http://schemas.openxmlformats.org/spreadsheetml/2006/main">
  <authors>
    <author>Michael Jennings</author>
    <author>M. B. Jennings</author>
  </authors>
  <commentList>
    <comment ref="C5" authorId="0" shapeId="0">
      <text>
        <r>
          <rPr>
            <b/>
            <sz val="10"/>
            <color indexed="12"/>
            <rFont val="Arial"/>
            <family val="2"/>
          </rPr>
          <t xml:space="preserve">Enter </t>
        </r>
        <r>
          <rPr>
            <b/>
            <sz val="10"/>
            <color indexed="14"/>
            <rFont val="Arial"/>
            <family val="2"/>
          </rPr>
          <t>Last Name</t>
        </r>
        <r>
          <rPr>
            <b/>
            <sz val="10"/>
            <color indexed="12"/>
            <rFont val="Arial"/>
            <family val="2"/>
          </rPr>
          <t xml:space="preserve"> as indicated on SJSU transcript.
</t>
        </r>
        <r>
          <rPr>
            <sz val="8"/>
            <color indexed="81"/>
            <rFont val="Tahoma"/>
          </rPr>
          <t xml:space="preserve">
</t>
        </r>
      </text>
    </comment>
    <comment ref="C6" authorId="0" shapeId="0">
      <text>
        <r>
          <rPr>
            <b/>
            <sz val="10"/>
            <color indexed="12"/>
            <rFont val="Arial"/>
            <family val="2"/>
          </rPr>
          <t xml:space="preserve">Enter </t>
        </r>
        <r>
          <rPr>
            <b/>
            <sz val="10"/>
            <color indexed="14"/>
            <rFont val="Arial"/>
            <family val="2"/>
          </rPr>
          <t>First Name</t>
        </r>
        <r>
          <rPr>
            <b/>
            <sz val="10"/>
            <color indexed="12"/>
            <rFont val="Arial"/>
            <family val="2"/>
          </rPr>
          <t xml:space="preserve"> as indicated on SJSU transcript.
</t>
        </r>
        <r>
          <rPr>
            <sz val="8"/>
            <color indexed="81"/>
            <rFont val="Tahoma"/>
          </rPr>
          <t xml:space="preserve">
</t>
        </r>
      </text>
    </comment>
    <comment ref="I6" authorId="0" shapeId="0">
      <text>
        <r>
          <rPr>
            <b/>
            <sz val="12"/>
            <color indexed="12"/>
            <rFont val="Arial"/>
            <family val="2"/>
          </rPr>
          <t>THIS IS THE FIRST DATE OF CONTINUOUS ENROLLMENT IN EITHER A CC OR A CSU</t>
        </r>
      </text>
    </comment>
    <comment ref="C7" authorId="0" shapeId="0">
      <text>
        <r>
          <rPr>
            <b/>
            <sz val="10"/>
            <color indexed="12"/>
            <rFont val="Arial"/>
            <family val="2"/>
          </rPr>
          <t xml:space="preserve">Enter </t>
        </r>
        <r>
          <rPr>
            <b/>
            <sz val="10"/>
            <color indexed="14"/>
            <rFont val="Arial"/>
            <family val="2"/>
          </rPr>
          <t xml:space="preserve">9 Digit SJSU Student ID </t>
        </r>
        <r>
          <rPr>
            <b/>
            <sz val="10"/>
            <color indexed="12"/>
            <rFont val="Arial"/>
            <family val="2"/>
          </rPr>
          <t xml:space="preserve"> as indicated on SJSU transcript.
</t>
        </r>
        <r>
          <rPr>
            <sz val="8"/>
            <color indexed="81"/>
            <rFont val="Tahoma"/>
          </rPr>
          <t xml:space="preserve">
</t>
        </r>
      </text>
    </comment>
    <comment ref="C8" authorId="0" shapeId="0">
      <text>
        <r>
          <rPr>
            <b/>
            <sz val="10"/>
            <color indexed="14"/>
            <rFont val="Arial"/>
            <family val="2"/>
          </rPr>
          <t>Address</t>
        </r>
        <r>
          <rPr>
            <b/>
            <sz val="10"/>
            <color indexed="12"/>
            <rFont val="Arial"/>
            <family val="2"/>
          </rPr>
          <t xml:space="preserve"> should be the one where information about advising can be mailed.</t>
        </r>
      </text>
    </comment>
    <comment ref="H8" authorId="0" shapeId="0">
      <text>
        <r>
          <rPr>
            <b/>
            <sz val="12"/>
            <color indexed="12"/>
            <rFont val="Arial"/>
            <family val="2"/>
          </rPr>
          <t xml:space="preserve">THIS IS THE ANTICIPATED DATE OF GRADUATION, MONTH AND YEAR. MONTHS SHOULD BE MAY, AUG. OR DEC. </t>
        </r>
      </text>
    </comment>
    <comment ref="C9" authorId="0" shapeId="0">
      <text>
        <r>
          <rPr>
            <b/>
            <sz val="10"/>
            <color indexed="14"/>
            <rFont val="Arial"/>
            <family val="2"/>
          </rPr>
          <t>Address</t>
        </r>
        <r>
          <rPr>
            <b/>
            <sz val="10"/>
            <color indexed="12"/>
            <rFont val="Arial"/>
            <family val="2"/>
          </rPr>
          <t xml:space="preserve"> should be the one where information about advising can be mailed.</t>
        </r>
      </text>
    </comment>
    <comment ref="C10" authorId="0" shapeId="0">
      <text>
        <r>
          <rPr>
            <b/>
            <sz val="10"/>
            <color indexed="12"/>
            <rFont val="Arial"/>
            <family val="2"/>
          </rPr>
          <t xml:space="preserve">Please enter the </t>
        </r>
        <r>
          <rPr>
            <b/>
            <sz val="10"/>
            <color indexed="14"/>
            <rFont val="Arial"/>
            <family val="2"/>
          </rPr>
          <t>e-Mail</t>
        </r>
        <r>
          <rPr>
            <b/>
            <sz val="10"/>
            <color indexed="12"/>
            <rFont val="Arial"/>
            <family val="2"/>
          </rPr>
          <t xml:space="preserve"> that you are most likely to check on a routine basis.</t>
        </r>
        <r>
          <rPr>
            <sz val="8"/>
            <color indexed="81"/>
            <rFont val="Tahoma"/>
          </rPr>
          <t xml:space="preserve">
</t>
        </r>
      </text>
    </comment>
    <comment ref="C11" authorId="0" shapeId="0">
      <text>
        <r>
          <rPr>
            <sz val="10"/>
            <color indexed="12"/>
            <rFont val="Arial"/>
            <family val="2"/>
          </rPr>
          <t xml:space="preserve">This should be the </t>
        </r>
        <r>
          <rPr>
            <sz val="10"/>
            <color indexed="14"/>
            <rFont val="Arial"/>
            <family val="2"/>
          </rPr>
          <t>telephone number</t>
        </r>
        <r>
          <rPr>
            <sz val="10"/>
            <color indexed="12"/>
            <rFont val="Arial"/>
            <family val="2"/>
          </rPr>
          <t xml:space="preserve"> where you can be most easily contacted reached during the day</t>
        </r>
        <r>
          <rPr>
            <sz val="8"/>
            <color indexed="81"/>
            <rFont val="Tahoma"/>
          </rPr>
          <t xml:space="preserve">.
</t>
        </r>
      </text>
    </comment>
    <comment ref="C12" authorId="0" shapeId="0">
      <text>
        <r>
          <rPr>
            <b/>
            <sz val="10"/>
            <color indexed="12"/>
            <rFont val="Arial"/>
            <family val="2"/>
          </rPr>
          <t xml:space="preserve">Optional </t>
        </r>
        <r>
          <rPr>
            <b/>
            <sz val="10"/>
            <color indexed="14"/>
            <rFont val="Arial"/>
            <family val="2"/>
          </rPr>
          <t>telephone number</t>
        </r>
        <r>
          <rPr>
            <b/>
            <sz val="10"/>
            <color indexed="12"/>
            <rFont val="Arial"/>
            <family val="2"/>
          </rPr>
          <t>: can be work, cell phone, pager, or any phone where a message can be left for you.</t>
        </r>
      </text>
    </comment>
    <comment ref="A14" authorId="0" shapeId="0">
      <text>
        <r>
          <rPr>
            <sz val="10"/>
            <color indexed="20"/>
            <rFont val="Arial"/>
            <family val="2"/>
          </rPr>
          <t>Do not enter anything in this column, it is for counting only.</t>
        </r>
        <r>
          <rPr>
            <sz val="8"/>
            <color indexed="20"/>
            <rFont val="Tahoma"/>
          </rPr>
          <t xml:space="preserve">
</t>
        </r>
      </text>
    </comment>
    <comment ref="B14" authorId="0" shapeId="0">
      <text>
        <r>
          <rPr>
            <b/>
            <sz val="10"/>
            <color indexed="36"/>
            <rFont val="Arial"/>
            <family val="2"/>
          </rPr>
          <t xml:space="preserve">Use the </t>
        </r>
        <r>
          <rPr>
            <b/>
            <sz val="10"/>
            <color indexed="12"/>
            <rFont val="Arial"/>
            <family val="2"/>
          </rPr>
          <t xml:space="preserve">course number </t>
        </r>
        <r>
          <rPr>
            <b/>
            <sz val="10"/>
            <color indexed="36"/>
            <rFont val="Arial"/>
            <family val="2"/>
          </rPr>
          <t>that is in the SJSU catalog</t>
        </r>
        <r>
          <rPr>
            <sz val="8"/>
            <color indexed="81"/>
            <rFont val="Tahoma"/>
          </rPr>
          <t xml:space="preserve">
</t>
        </r>
      </text>
    </comment>
    <comment ref="C14" authorId="0" shapeId="0">
      <text>
        <r>
          <rPr>
            <b/>
            <sz val="10"/>
            <color indexed="36"/>
            <rFont val="Arial"/>
            <family val="2"/>
          </rPr>
          <t xml:space="preserve">Use the </t>
        </r>
        <r>
          <rPr>
            <b/>
            <sz val="10"/>
            <color indexed="12"/>
            <rFont val="Arial"/>
            <family val="2"/>
          </rPr>
          <t>Course Title</t>
        </r>
        <r>
          <rPr>
            <b/>
            <sz val="10"/>
            <color indexed="36"/>
            <rFont val="Arial"/>
            <family val="2"/>
          </rPr>
          <t xml:space="preserve"> that is in the SJSU catalog</t>
        </r>
        <r>
          <rPr>
            <b/>
            <sz val="8"/>
            <color indexed="81"/>
            <rFont val="Tahoma"/>
          </rPr>
          <t xml:space="preserve">
</t>
        </r>
      </text>
    </comment>
    <comment ref="D14" authorId="0" shapeId="0">
      <text>
        <r>
          <rPr>
            <b/>
            <sz val="10"/>
            <color indexed="36"/>
            <rFont val="Arial"/>
            <family val="2"/>
          </rPr>
          <t xml:space="preserve">Enter the units for the course that are shown your transcript. </t>
        </r>
        <r>
          <rPr>
            <b/>
            <sz val="8"/>
            <color indexed="81"/>
            <rFont val="Tahoma"/>
          </rPr>
          <t xml:space="preserve">
</t>
        </r>
      </text>
    </comment>
    <comment ref="E14"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14"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14" authorId="0" shape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H14" authorId="0" shape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rPr>
          <t xml:space="preserve">
</t>
        </r>
      </text>
    </comment>
    <comment ref="I14" authorId="0" shape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J14" authorId="0" shape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K14" authorId="0" shape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L14" authorId="0" shape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rPr>
          <t xml:space="preserve">
</t>
        </r>
      </text>
    </comment>
    <comment ref="M14" authorId="0" shape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N14"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O14" authorId="0" shape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rPr>
          <t xml:space="preserve">
</t>
        </r>
      </text>
    </comment>
    <comment ref="P14"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14"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B57" authorId="0" shapeId="0">
      <text>
        <r>
          <rPr>
            <sz val="10"/>
            <color indexed="81"/>
            <rFont val="Arial"/>
            <family val="2"/>
          </rPr>
          <t xml:space="preserve">Replace with the Actual Course Name: For example MATE 125
</t>
        </r>
      </text>
    </comment>
    <comment ref="C57" authorId="1" shapeId="0">
      <text>
        <r>
          <rPr>
            <sz val="10"/>
            <color indexed="81"/>
            <rFont val="Tahoma"/>
            <family val="2"/>
          </rPr>
          <t>Fill in Course Description: For Example Introduction to Underwater Bowling</t>
        </r>
      </text>
    </comment>
    <comment ref="B58" authorId="0" shapeId="0">
      <text>
        <r>
          <rPr>
            <sz val="10"/>
            <color indexed="81"/>
            <rFont val="Arial"/>
            <family val="2"/>
          </rPr>
          <t>Replace with the Actual Course Name: For example MATE 125</t>
        </r>
      </text>
    </comment>
    <comment ref="C58" authorId="1" shapeId="0">
      <text>
        <r>
          <rPr>
            <b/>
            <sz val="8"/>
            <color indexed="81"/>
            <rFont val="Tahoma"/>
          </rPr>
          <t>Fill in Course Description: For Example Introduction to Underwater Bowling</t>
        </r>
        <r>
          <rPr>
            <sz val="8"/>
            <color indexed="81"/>
            <rFont val="Tahoma"/>
          </rPr>
          <t xml:space="preserve">
</t>
        </r>
      </text>
    </comment>
    <comment ref="B59" authorId="0" shapeId="0">
      <text>
        <r>
          <rPr>
            <sz val="10"/>
            <color indexed="81"/>
            <rFont val="Arial"/>
            <family val="2"/>
          </rPr>
          <t>Replace with the Actual Course Name: For example MATE 125</t>
        </r>
      </text>
    </comment>
    <comment ref="C59" authorId="1" shapeId="0">
      <text>
        <r>
          <rPr>
            <b/>
            <sz val="8"/>
            <color indexed="81"/>
            <rFont val="Tahoma"/>
          </rPr>
          <t>Fill in Course Description: For Example Introduction to Underwater Bowling</t>
        </r>
        <r>
          <rPr>
            <sz val="8"/>
            <color indexed="81"/>
            <rFont val="Tahoma"/>
          </rPr>
          <t xml:space="preserve">
</t>
        </r>
      </text>
    </comment>
  </commentList>
</comments>
</file>

<file path=xl/comments2.xml><?xml version="1.0" encoding="utf-8"?>
<comments xmlns="http://schemas.openxmlformats.org/spreadsheetml/2006/main">
  <authors>
    <author>Michael Jennings</author>
    <author>M. B. Jennings</author>
  </authors>
  <commentList>
    <comment ref="K3" authorId="0" shapeId="0">
      <text>
        <r>
          <rPr>
            <b/>
            <sz val="8"/>
            <color indexed="81"/>
            <rFont val="Tahoma"/>
          </rPr>
          <t xml:space="preserve">Enter an abbreviation for the Community College, e.g., </t>
        </r>
        <r>
          <rPr>
            <b/>
            <sz val="8"/>
            <color indexed="10"/>
            <rFont val="Tahoma"/>
            <family val="2"/>
          </rPr>
          <t>WVC</t>
        </r>
        <r>
          <rPr>
            <b/>
            <sz val="8"/>
            <color indexed="81"/>
            <rFont val="Tahoma"/>
          </rPr>
          <t xml:space="preserve"> for West Valley College. Otherwise leave </t>
        </r>
        <r>
          <rPr>
            <b/>
            <sz val="8"/>
            <color indexed="10"/>
            <rFont val="Tahoma"/>
            <family val="2"/>
          </rPr>
          <t>BLANK</t>
        </r>
        <r>
          <rPr>
            <b/>
            <sz val="8"/>
            <color indexed="81"/>
            <rFont val="Tahoma"/>
          </rPr>
          <t>.</t>
        </r>
      </text>
    </comment>
    <comment ref="K4" authorId="0" shapeId="0">
      <text>
        <r>
          <rPr>
            <b/>
            <sz val="8"/>
            <color indexed="81"/>
            <rFont val="Tahoma"/>
          </rPr>
          <t xml:space="preserve">Provide the year in a four number format, e.g., </t>
        </r>
        <r>
          <rPr>
            <b/>
            <sz val="8"/>
            <color indexed="10"/>
            <rFont val="Tahoma"/>
            <family val="2"/>
          </rPr>
          <t>2001</t>
        </r>
        <r>
          <rPr>
            <b/>
            <sz val="8"/>
            <color indexed="81"/>
            <rFont val="Tahoma"/>
          </rPr>
          <t>.</t>
        </r>
        <r>
          <rPr>
            <sz val="8"/>
            <color indexed="81"/>
            <rFont val="Tahoma"/>
          </rPr>
          <t xml:space="preserve">
</t>
        </r>
      </text>
    </comment>
    <comment ref="K5" authorId="0" shapeId="0">
      <text>
        <r>
          <rPr>
            <b/>
            <sz val="8"/>
            <color indexed="81"/>
            <rFont val="Tahoma"/>
          </rPr>
          <t xml:space="preserve">Enter a </t>
        </r>
        <r>
          <rPr>
            <b/>
            <sz val="8"/>
            <color indexed="10"/>
            <rFont val="Tahoma"/>
            <family val="2"/>
          </rPr>
          <t>Y</t>
        </r>
        <r>
          <rPr>
            <b/>
            <sz val="8"/>
            <color indexed="81"/>
            <rFont val="Tahoma"/>
          </rPr>
          <t xml:space="preserve"> if the answer to the question is Yes. Enter an </t>
        </r>
        <r>
          <rPr>
            <b/>
            <sz val="8"/>
            <color indexed="10"/>
            <rFont val="Tahoma"/>
            <family val="2"/>
          </rPr>
          <t>N</t>
        </r>
        <r>
          <rPr>
            <b/>
            <sz val="8"/>
            <color indexed="81"/>
            <rFont val="Tahoma"/>
          </rPr>
          <t xml:space="preserve"> if the answer to the question is No. If you are not sure, </t>
        </r>
        <r>
          <rPr>
            <b/>
            <sz val="8"/>
            <color indexed="10"/>
            <rFont val="Tahoma"/>
            <family val="2"/>
          </rPr>
          <t xml:space="preserve"> LEAVE BLANK</t>
        </r>
        <r>
          <rPr>
            <b/>
            <sz val="8"/>
            <color indexed="81"/>
            <rFont val="Tahoma"/>
          </rPr>
          <t>.</t>
        </r>
      </text>
    </comment>
    <comment ref="K6" authorId="0" shapeId="0">
      <text>
        <r>
          <rPr>
            <b/>
            <sz val="8"/>
            <color indexed="81"/>
            <rFont val="Tahoma"/>
          </rPr>
          <t xml:space="preserve">Enter a </t>
        </r>
        <r>
          <rPr>
            <b/>
            <sz val="8"/>
            <color indexed="10"/>
            <rFont val="Tahoma"/>
            <family val="2"/>
          </rPr>
          <t>Y</t>
        </r>
        <r>
          <rPr>
            <b/>
            <sz val="8"/>
            <color indexed="81"/>
            <rFont val="Tahoma"/>
          </rPr>
          <t xml:space="preserve"> if the answer to the question is Yes. Enter an </t>
        </r>
        <r>
          <rPr>
            <b/>
            <sz val="8"/>
            <color indexed="10"/>
            <rFont val="Tahoma"/>
            <family val="2"/>
          </rPr>
          <t>N</t>
        </r>
        <r>
          <rPr>
            <b/>
            <sz val="8"/>
            <color indexed="81"/>
            <rFont val="Tahoma"/>
          </rPr>
          <t xml:space="preserve"> if the answer to the question is No. If you are not sure, </t>
        </r>
        <r>
          <rPr>
            <b/>
            <sz val="8"/>
            <color indexed="10"/>
            <rFont val="Tahoma"/>
            <family val="2"/>
          </rPr>
          <t xml:space="preserve"> LEAVE BLANK</t>
        </r>
        <r>
          <rPr>
            <b/>
            <sz val="8"/>
            <color indexed="81"/>
            <rFont val="Tahoma"/>
          </rPr>
          <t>.</t>
        </r>
      </text>
    </comment>
    <comment ref="D11" authorId="1" shapeId="0">
      <text>
        <r>
          <rPr>
            <b/>
            <sz val="8"/>
            <color indexed="81"/>
            <rFont val="Tahoma"/>
          </rPr>
          <t>Enter a "Y" if you are using this option, otherwise leave blank</t>
        </r>
      </text>
    </comment>
    <comment ref="D12" authorId="1" shapeId="0">
      <text>
        <r>
          <rPr>
            <b/>
            <sz val="8"/>
            <color indexed="81"/>
            <rFont val="Tahoma"/>
          </rPr>
          <t>Enter a "Y" if you are using this option, otherwise leave blank</t>
        </r>
        <r>
          <rPr>
            <sz val="8"/>
            <color indexed="81"/>
            <rFont val="Tahoma"/>
          </rPr>
          <t xml:space="preserve">
</t>
        </r>
      </text>
    </comment>
    <comment ref="D13" authorId="1" shapeId="0">
      <text>
        <r>
          <rPr>
            <b/>
            <sz val="8"/>
            <color indexed="81"/>
            <rFont val="Tahoma"/>
          </rPr>
          <t>Enter a "Y" if you are using this option, otherwise leave blank</t>
        </r>
        <r>
          <rPr>
            <sz val="8"/>
            <color indexed="81"/>
            <rFont val="Tahoma"/>
          </rPr>
          <t xml:space="preserve">
</t>
        </r>
      </text>
    </comment>
  </commentList>
</comments>
</file>

<file path=xl/sharedStrings.xml><?xml version="1.0" encoding="utf-8"?>
<sst xmlns="http://schemas.openxmlformats.org/spreadsheetml/2006/main" count="702" uniqueCount="306">
  <si>
    <t>Last Name:</t>
  </si>
  <si>
    <t>First Name, MI.:</t>
  </si>
  <si>
    <t>Mailing Street Address:</t>
  </si>
  <si>
    <t>Mailing City State Zip</t>
  </si>
  <si>
    <t>e-Mail:</t>
  </si>
  <si>
    <t>Index</t>
  </si>
  <si>
    <t>Letter Grade 1</t>
  </si>
  <si>
    <t>Letter Grade 2</t>
  </si>
  <si>
    <t>Term Grade 2 Obtained</t>
  </si>
  <si>
    <t>Telephone (primary):</t>
  </si>
  <si>
    <t>Telephone (secondary):</t>
  </si>
  <si>
    <t>N/A</t>
  </si>
  <si>
    <t>MATH 30</t>
  </si>
  <si>
    <t>MATH 31</t>
  </si>
  <si>
    <t>MATH 32</t>
  </si>
  <si>
    <t>MATH 133A</t>
  </si>
  <si>
    <t>CHEM 1A</t>
  </si>
  <si>
    <t>CHEM 1B</t>
  </si>
  <si>
    <t>PHYS 70</t>
  </si>
  <si>
    <t>PHYS 71</t>
  </si>
  <si>
    <t>ENGR 10</t>
  </si>
  <si>
    <t>MATE 25</t>
  </si>
  <si>
    <t>CE 99</t>
  </si>
  <si>
    <t>EE 98</t>
  </si>
  <si>
    <t>CALCULUS III</t>
  </si>
  <si>
    <t>CALCULUS I</t>
  </si>
  <si>
    <t>ORDINARY DIFFERENTIAL EQUATIONS</t>
  </si>
  <si>
    <t>STATICS</t>
  </si>
  <si>
    <t>INTRODUCTION TO MATERIALS</t>
  </si>
  <si>
    <t>INTRODUCTION TO CIRCUIT ANALYSIS</t>
  </si>
  <si>
    <t>INTRODUCTION TO ENGINEERING</t>
  </si>
  <si>
    <t>CHEM 112A</t>
  </si>
  <si>
    <t>CHEM 112B</t>
  </si>
  <si>
    <t>CHEM 113A</t>
  </si>
  <si>
    <t>CHEM 162L</t>
  </si>
  <si>
    <t>CHE 115</t>
  </si>
  <si>
    <t>CHE 151</t>
  </si>
  <si>
    <t>CHE 160A</t>
  </si>
  <si>
    <t>CHE 160B</t>
  </si>
  <si>
    <t>CHE 161</t>
  </si>
  <si>
    <t>CHE 161L</t>
  </si>
  <si>
    <t>CHE 162L</t>
  </si>
  <si>
    <t>CHE 158</t>
  </si>
  <si>
    <t>CHE 165</t>
  </si>
  <si>
    <t>CHE 185</t>
  </si>
  <si>
    <t>CHE 190</t>
  </si>
  <si>
    <t>COMMUNICATION DATA</t>
  </si>
  <si>
    <t>COURSES IN PREPARATION FOR THE MAJOR</t>
  </si>
  <si>
    <t>LOWER DIVISION MAJOR CORE COURSES</t>
  </si>
  <si>
    <t>UPPER DIVISION MAJOR CORE COURSES</t>
  </si>
  <si>
    <t>UPPER DIVISION ELECTIVE COURSES FOR THE MAJOR</t>
  </si>
  <si>
    <t>REVISION DATE:</t>
  </si>
  <si>
    <t>Year Grade 2 Obtained</t>
  </si>
  <si>
    <t>SJSU COURSE NUMBER.</t>
  </si>
  <si>
    <t>SJSU COURSE TITLE</t>
  </si>
  <si>
    <t>SJSU UNITS</t>
  </si>
  <si>
    <t>ALTERNATE INSTITUTION COURSE TITLE</t>
  </si>
  <si>
    <t>ALT. INST. UNITS</t>
  </si>
  <si>
    <t>F</t>
  </si>
  <si>
    <t>UNOFFICIAL MAJOR GRADE POINT EVALUATION</t>
  </si>
  <si>
    <t>GRADE</t>
  </si>
  <si>
    <t>A+</t>
  </si>
  <si>
    <t>A-</t>
  </si>
  <si>
    <t>B+</t>
  </si>
  <si>
    <t>DATE:</t>
  </si>
  <si>
    <t>B</t>
  </si>
  <si>
    <t>GPA</t>
  </si>
  <si>
    <t>ABOVE 2.0</t>
  </si>
  <si>
    <t>B-</t>
  </si>
  <si>
    <t>ALL REQUIRED COURSES</t>
  </si>
  <si>
    <t>C+</t>
  </si>
  <si>
    <t>ALL REQUIRED COURSES &amp; TECHNICAL ELECTIVES</t>
  </si>
  <si>
    <t>C</t>
  </si>
  <si>
    <t>ALL REQUIRED COURSES &amp; TECHNICAL ELECTIVES @ SJSU</t>
  </si>
  <si>
    <t>C-</t>
  </si>
  <si>
    <t>D+</t>
  </si>
  <si>
    <t>REQUIRED COURSES AND TECHNICAL ELECTIVES</t>
  </si>
  <si>
    <t>GRADE 1</t>
  </si>
  <si>
    <t>GRADE 1 UNITS</t>
  </si>
  <si>
    <t>GRADE 2</t>
  </si>
  <si>
    <t>GRADE 2 UNITS</t>
  </si>
  <si>
    <t>ALL GRADE 1 VALUE</t>
  </si>
  <si>
    <t>ALL GRADE 2 VALUE</t>
  </si>
  <si>
    <t>ALL QUALITY POINTS</t>
  </si>
  <si>
    <t>ALL QUALITY UNITS</t>
  </si>
  <si>
    <t>SJSE GRADE 1 VALUE</t>
  </si>
  <si>
    <t>SJSU GRADE 2 VALUE</t>
  </si>
  <si>
    <t>SJSU QUALITY POINTS</t>
  </si>
  <si>
    <t>SJSU QUALITY UNITS</t>
  </si>
  <si>
    <t xml:space="preserve"> ALTERNATE INSTITUTION ABBREVIATION</t>
  </si>
  <si>
    <t>SUBTOTALS</t>
  </si>
  <si>
    <t>PREPARATORY COURSES</t>
  </si>
  <si>
    <t>DATE STARTED  CONTINUOUS ENROLLMENT IN A CSU OR CC:</t>
  </si>
  <si>
    <t>Proposed Date of Graduation:</t>
  </si>
  <si>
    <t>NAME:</t>
  </si>
  <si>
    <t>UNITS</t>
  </si>
  <si>
    <t>The student listed above will have completed all the departmental requirements for the Bachelor of Science degree after:</t>
  </si>
  <si>
    <t>(a) Successful completion of the above work.</t>
  </si>
  <si>
    <t>(b) An audit of the student's transcript of record to verify that all appropriate data have been entered accurately.</t>
  </si>
  <si>
    <t>(c) A minimum 2.0 GPA has been acheived in all REQUIRED COURSES.</t>
  </si>
  <si>
    <t>(d) A minimum 2.0 GPA has been acheived in all REQUIRED COURSES and TECHNICAL ELECTIVES COMBINED.</t>
  </si>
  <si>
    <t>(e) A minimum 2.0 GPA has been acheived in all REQUIRED COURSES and TECHNICAL ELECTIVES taken at SJSU.</t>
  </si>
  <si>
    <t>COURSE NUMBER.</t>
  </si>
  <si>
    <t xml:space="preserve"> ALT. INST.</t>
  </si>
  <si>
    <t>COURSE TITLE</t>
  </si>
  <si>
    <t>ENGR 100W</t>
  </si>
  <si>
    <t>CALCULUS II</t>
  </si>
  <si>
    <t>PROPOSED DATA OF GRADUATION:</t>
  </si>
  <si>
    <t>Term Grade 1 Obtained or Scheduled</t>
  </si>
  <si>
    <t>Year Grade 1 Obtained or Scheduled</t>
  </si>
  <si>
    <t>ALT. INST. COURSE NUMBER</t>
  </si>
  <si>
    <t>ENGINEERING REPORTS</t>
  </si>
  <si>
    <t>PROC ENGR THERMODYNAMICS</t>
  </si>
  <si>
    <t>CHEM 161A</t>
  </si>
  <si>
    <t>PHYSICAL CHEMISTRY</t>
  </si>
  <si>
    <t>GENERAL CHEMISTRY</t>
  </si>
  <si>
    <t>MECHANICS</t>
  </si>
  <si>
    <t>ELECTRICITY &amp; MAGNETISM</t>
  </si>
  <si>
    <r>
      <t xml:space="preserve">Cells in the </t>
    </r>
    <r>
      <rPr>
        <b/>
        <sz val="12"/>
        <color indexed="10"/>
        <rFont val="Arial"/>
        <family val="2"/>
      </rPr>
      <t>Title Row</t>
    </r>
    <r>
      <rPr>
        <sz val="12"/>
        <color indexed="20"/>
        <rFont val="Arial"/>
        <family val="2"/>
      </rPr>
      <t xml:space="preserve"> have comments to provide directions. Please see your advisor if it is not clear how to enter data into this spreadsheet.</t>
    </r>
  </si>
  <si>
    <t>REV. DATE:</t>
  </si>
  <si>
    <t xml:space="preserve">This sheet provides a summary of the schedule to complete Major Courses for the Program. </t>
  </si>
  <si>
    <t>COURSE</t>
  </si>
  <si>
    <t>SEMESTER</t>
  </si>
  <si>
    <t>YEAR</t>
  </si>
  <si>
    <t xml:space="preserve">The schedule is generated by a macro. Enter Alt F8, then run the macro called PS. </t>
  </si>
  <si>
    <t>Advisor Comments:</t>
  </si>
  <si>
    <t>This sheet is used to track  your GE courses.</t>
  </si>
  <si>
    <t>AMERICAN STUDIES OPTION:</t>
  </si>
  <si>
    <t>AREA REQUIREMENT</t>
  </si>
  <si>
    <t>A1 - ORAL COMMUNICATION</t>
  </si>
  <si>
    <t xml:space="preserve"> INSTITUTION</t>
  </si>
  <si>
    <t>A2 - WRITTEN COMMUNICATION</t>
  </si>
  <si>
    <t>C1 - ARTS</t>
  </si>
  <si>
    <t>C2 - LETTERS</t>
  </si>
  <si>
    <t>C3 - WRITTEN COMMUNICATION</t>
  </si>
  <si>
    <t>D2 - COMPARATIVE SYSTEMS</t>
  </si>
  <si>
    <t>D3 - SOCIAL ISSUES</t>
  </si>
  <si>
    <t>E - HUMAN UNDERSTANDING</t>
  </si>
  <si>
    <t>F1 - AMERICAN HISTORY</t>
  </si>
  <si>
    <t>F3 - CALIFORNIA GOVERNMENT</t>
  </si>
  <si>
    <t xml:space="preserve">F2 - US CONSTITUTION </t>
  </si>
  <si>
    <t>STANDARD OPTION:</t>
  </si>
  <si>
    <t>D1 - HUMAN BEHAVIOR</t>
  </si>
  <si>
    <t>HUMANITIES HONORS OPTION:</t>
  </si>
  <si>
    <t>SJSU</t>
  </si>
  <si>
    <t>HUMAN PERFORMANCE</t>
  </si>
  <si>
    <r>
      <t xml:space="preserve">IF YOU PROVIDED AN ABBREVIATION FOR AN INSTITUTION FOR THE PREVIOUS QUESTION, PLEASE INDICATE THE YEAR THAT THE DEGREE OR CERTIFICATION WAS ISSUED, OTHERWISE LEAVE </t>
    </r>
    <r>
      <rPr>
        <b/>
        <sz val="10"/>
        <color indexed="12"/>
        <rFont val="Arial"/>
        <family val="2"/>
      </rPr>
      <t>BLANK</t>
    </r>
    <r>
      <rPr>
        <b/>
        <sz val="10"/>
        <rFont val="Arial"/>
        <family val="2"/>
      </rPr>
      <t>.</t>
    </r>
  </si>
  <si>
    <r>
      <t xml:space="preserve">HAVE YOU OBTAINED UNOFFICIAL COPIES OF YOUR TRANSCRIPTS FOR ALL NON-SJSU INSTITUTIONS FOR YOUR CME DEPARTMENT FILE? </t>
    </r>
    <r>
      <rPr>
        <b/>
        <sz val="10"/>
        <color indexed="12"/>
        <rFont val="Arial"/>
        <family val="2"/>
      </rPr>
      <t>Y,</t>
    </r>
    <r>
      <rPr>
        <b/>
        <sz val="10"/>
        <rFont val="Arial"/>
        <family val="2"/>
      </rPr>
      <t xml:space="preserve"> </t>
    </r>
    <r>
      <rPr>
        <b/>
        <sz val="10"/>
        <color indexed="12"/>
        <rFont val="Arial"/>
        <family val="2"/>
      </rPr>
      <t xml:space="preserve">N, </t>
    </r>
    <r>
      <rPr>
        <b/>
        <sz val="10"/>
        <rFont val="Arial"/>
        <family val="2"/>
      </rPr>
      <t>or</t>
    </r>
    <r>
      <rPr>
        <b/>
        <sz val="10"/>
        <color indexed="12"/>
        <rFont val="Arial"/>
        <family val="2"/>
      </rPr>
      <t xml:space="preserve"> blank</t>
    </r>
  </si>
  <si>
    <r>
      <t xml:space="preserve">HAVE YOU OBTAINED A GENERAL EDUCATION EVALUATION FROM SJSU ADMISSIONS AND RECORDS? </t>
    </r>
    <r>
      <rPr>
        <b/>
        <sz val="10"/>
        <color indexed="12"/>
        <rFont val="Arial"/>
        <family val="2"/>
      </rPr>
      <t>Y,</t>
    </r>
    <r>
      <rPr>
        <b/>
        <sz val="10"/>
        <rFont val="Arial"/>
        <family val="2"/>
      </rPr>
      <t xml:space="preserve"> </t>
    </r>
    <r>
      <rPr>
        <b/>
        <sz val="10"/>
        <color indexed="12"/>
        <rFont val="Arial"/>
        <family val="2"/>
      </rPr>
      <t xml:space="preserve">N, </t>
    </r>
    <r>
      <rPr>
        <b/>
        <sz val="10"/>
        <rFont val="Arial"/>
        <family val="2"/>
      </rPr>
      <t>or</t>
    </r>
    <r>
      <rPr>
        <b/>
        <sz val="10"/>
        <color indexed="12"/>
        <rFont val="Arial"/>
        <family val="2"/>
      </rPr>
      <t xml:space="preserve"> blank</t>
    </r>
  </si>
  <si>
    <t>S - SELF, SOCIETY &amp; EQUALITY IN THE US</t>
  </si>
  <si>
    <t>V - CULTURE, CIVILIZATION &amp; GLOBAL UNDERS.</t>
  </si>
  <si>
    <t>Z - WRITTEN COMUNICATION II</t>
  </si>
  <si>
    <t>R - EARTH &amp; ENVIRONMENT</t>
  </si>
  <si>
    <t>UPPER DIVISION GE SUMMARY TABLE:
PLEASE PROVIDE THE COURSES THAT SATISFY EACH SECTION.</t>
  </si>
  <si>
    <t>UPPER DIVISION GE COURSES:</t>
  </si>
  <si>
    <r>
      <t xml:space="preserve">IF YOU COMPLETED AN AA DEGREE AT A COMMUNITY COLLEGE, OR HAVE A LOWER DIVISION GENERAL EDUCATION CERTIFICATION (LDGEC) ON YOUR COMMUNITY COLLEGE TRANSCRIPT, OR HAVE COMPLETED A BS DEGREE AT A CSU, PLEASE </t>
    </r>
    <r>
      <rPr>
        <b/>
        <sz val="10"/>
        <color indexed="12"/>
        <rFont val="Arial"/>
        <family val="2"/>
      </rPr>
      <t xml:space="preserve">ENTER AN ABBREVIATION </t>
    </r>
    <r>
      <rPr>
        <b/>
        <sz val="10"/>
        <rFont val="Arial"/>
        <family val="2"/>
      </rPr>
      <t xml:space="preserve">FOR THE NAME OF THE  INSTITUTION THAT ISSUED THE DEGREE OR CERTIFICATION, OTHERWISE LEAVE </t>
    </r>
    <r>
      <rPr>
        <b/>
        <sz val="10"/>
        <color indexed="12"/>
        <rFont val="Arial"/>
        <family val="2"/>
      </rPr>
      <t>BLANK</t>
    </r>
    <r>
      <rPr>
        <b/>
        <sz val="10"/>
        <rFont val="Arial"/>
        <family val="2"/>
      </rPr>
      <t>.</t>
    </r>
  </si>
  <si>
    <t>Y</t>
  </si>
  <si>
    <t>Schedule for Major and GE Courses</t>
  </si>
  <si>
    <t>Data from Transcript &amp; GE Sheets</t>
  </si>
  <si>
    <t>ENGINEERING STATISTICS &amp; ANALYSIS</t>
  </si>
  <si>
    <t>ENGR. SCI. ELEC.</t>
  </si>
  <si>
    <t>UD CHEM ELECT.</t>
  </si>
  <si>
    <r>
      <t>Students should only enter data on the first Sheet</t>
    </r>
    <r>
      <rPr>
        <sz val="12"/>
        <color indexed="20"/>
        <rFont val="Arial"/>
        <family val="2"/>
      </rPr>
      <t xml:space="preserve"> </t>
    </r>
    <r>
      <rPr>
        <b/>
        <sz val="12"/>
        <color indexed="10"/>
        <rFont val="Arial"/>
        <family val="2"/>
      </rPr>
      <t xml:space="preserve">TRANSCRIPT INFORMATION </t>
    </r>
    <r>
      <rPr>
        <b/>
        <sz val="12"/>
        <color indexed="12"/>
        <rFont val="Arial"/>
        <family val="2"/>
      </rPr>
      <t>and on the second sheet</t>
    </r>
    <r>
      <rPr>
        <b/>
        <sz val="12"/>
        <color indexed="10"/>
        <rFont val="Arial"/>
        <family val="2"/>
      </rPr>
      <t xml:space="preserve"> GENERAL EDUCATION</t>
    </r>
    <r>
      <rPr>
        <sz val="12"/>
        <color indexed="20"/>
        <rFont val="Arial"/>
        <family val="2"/>
      </rPr>
      <t>. The following Sheets are used to create print-out forms.</t>
    </r>
  </si>
  <si>
    <t>PeopleSoft Number:</t>
  </si>
  <si>
    <t>COMMUNICATION INFORMATION</t>
  </si>
  <si>
    <t>PREPARATION FOR MAJOR</t>
  </si>
  <si>
    <t>TITLE</t>
  </si>
  <si>
    <t>SCHOOL</t>
  </si>
  <si>
    <t>SEM</t>
  </si>
  <si>
    <t>LOWER DIVISION ENGINEERING CORE</t>
  </si>
  <si>
    <t>UPPER DIVISION ENGINEERING CORE</t>
  </si>
  <si>
    <t>UPDATED</t>
  </si>
  <si>
    <t xml:space="preserve"> </t>
  </si>
  <si>
    <t>Sp</t>
  </si>
  <si>
    <t>A</t>
  </si>
  <si>
    <t>AMS 1A</t>
  </si>
  <si>
    <t>AMS 1B</t>
  </si>
  <si>
    <t>AREAS A, C, D and F</t>
  </si>
  <si>
    <t>HUM 1A</t>
  </si>
  <si>
    <t>HUM 1B</t>
  </si>
  <si>
    <t>HUM 2A</t>
  </si>
  <si>
    <t>HUM 2B</t>
  </si>
  <si>
    <t>AREAS C, D and F</t>
  </si>
  <si>
    <r>
      <t>IF YOU DO NOT HAVE A LOWER DIVISION GENERAL EDUCATION CERTIFICATE, PLEASE INDICATE WHICH OF THE 3 FOLLOWING OPTIONS YOU ARE USING
BY ENTERING A "</t>
    </r>
    <r>
      <rPr>
        <b/>
        <sz val="10"/>
        <color indexed="12"/>
        <rFont val="Arial"/>
        <family val="2"/>
      </rPr>
      <t>Y</t>
    </r>
    <r>
      <rPr>
        <sz val="10"/>
        <rFont val="Arial"/>
      </rPr>
      <t>" IN THE APPROPRIATE BOX. (LEAVE THE OTHERS BLANK).</t>
    </r>
  </si>
  <si>
    <t>AMERICAN STUDIES</t>
  </si>
  <si>
    <t>STANDARD OPTION</t>
  </si>
  <si>
    <t>HUMANITIES HONORS PROGRAM</t>
  </si>
  <si>
    <t/>
  </si>
  <si>
    <t>D</t>
  </si>
  <si>
    <t>D-</t>
  </si>
  <si>
    <t>TOOK COURSE 1st TIME AT SJSU? Y, N, or blank</t>
  </si>
  <si>
    <t>TOOK COURSE 2nd TIME AT SJSU? Y, N, or blank</t>
  </si>
  <si>
    <t>ALT. INST. TERM TYPE S or Q</t>
  </si>
  <si>
    <t>MARCH 2006</t>
  </si>
  <si>
    <r>
      <t xml:space="preserve">LOWER DIVISION GE SUMMARY TABLES:
PLEASE COMPLETE THE APPROPRIATE OPTION </t>
    </r>
    <r>
      <rPr>
        <b/>
        <sz val="12"/>
        <color indexed="12"/>
        <rFont val="Arial"/>
        <family val="2"/>
      </rPr>
      <t xml:space="preserve">IF YOU HAVE </t>
    </r>
    <r>
      <rPr>
        <b/>
        <sz val="12"/>
        <color indexed="10"/>
        <rFont val="Arial"/>
        <family val="2"/>
      </rPr>
      <t>NOT</t>
    </r>
    <r>
      <rPr>
        <b/>
        <sz val="12"/>
        <color indexed="12"/>
        <rFont val="Arial"/>
        <family val="2"/>
      </rPr>
      <t xml:space="preserve"> COMPLETED</t>
    </r>
    <r>
      <rPr>
        <sz val="12"/>
        <rFont val="Arial"/>
        <family val="2"/>
      </rPr>
      <t xml:space="preserve"> AN AA DEGREE AT A COMMUNITY COLLEGE, OR HAVE A LOWER DIVISION GENERAL EDUCATION CERTIFICATION (LDGEC) ON YOUR COMMUNITY COLLEGE TRANSCRIPT, OR HAVE COMPLETED A BS DEGREE AT A CSU. USE COURSE DESCRIPTIONS ON YOUR TRANSCRIPT(S). INDICATE THE SEMESTER AND YEAR WHEN THE COURSE WAS OR WILL BE COMPLETED.</t>
    </r>
  </si>
  <si>
    <t>STUDENT NAME :</t>
  </si>
  <si>
    <t>People Soft Number :</t>
  </si>
  <si>
    <t>Catalog Year:</t>
  </si>
  <si>
    <t xml:space="preserve">REQUIRED COURSES FOR THE MAJOR </t>
  </si>
  <si>
    <t>APPROVED UPPER DIVISION ELECTIVES FOR THE MAJOR: 9 UNITS</t>
  </si>
  <si>
    <t>SIGNATURE OF MAJOR ADVISOR                                                                 DATE</t>
  </si>
  <si>
    <t>SIGNATURE OF STUDENT                                                                              DATE</t>
  </si>
  <si>
    <t xml:space="preserve">STUDENT COURSE SCHEDULE AND MAJOR FORM PLANNING SHEET </t>
  </si>
  <si>
    <t>MATERIALS ENGINEERING B.S.</t>
  </si>
  <si>
    <t>MAJOR FORM FOR B.S. MATERIALS ENGINEERING</t>
  </si>
  <si>
    <t>BS MATERIALS ENGINEERING STUDENT TRACKING FORM</t>
  </si>
  <si>
    <t>MATE 115</t>
  </si>
  <si>
    <t>STRUCTURE &amp; PROPERTIES OF SOLIDS</t>
  </si>
  <si>
    <t>MATE 141</t>
  </si>
  <si>
    <t>MATERIALS ANALYSIS</t>
  </si>
  <si>
    <t>MATE 151</t>
  </si>
  <si>
    <t>MATE 152</t>
  </si>
  <si>
    <t>SOLID STATE KINETICS</t>
  </si>
  <si>
    <t>MATE 153</t>
  </si>
  <si>
    <t>ELECTRONIC PROPERTIES OF MATERIALS</t>
  </si>
  <si>
    <t>MATE 154</t>
  </si>
  <si>
    <t>METALS AND ALLOYS</t>
  </si>
  <si>
    <t>MATE 155</t>
  </si>
  <si>
    <t>MATE 185</t>
  </si>
  <si>
    <t>CERAMICS</t>
  </si>
  <si>
    <t>MATE 186</t>
  </si>
  <si>
    <t>POLYMERS</t>
  </si>
  <si>
    <t>MATE 195</t>
  </si>
  <si>
    <t>MECHANICAL BEHAVIOR OF MATERIALS</t>
  </si>
  <si>
    <t>MATE 198A</t>
  </si>
  <si>
    <t>SENIOR DESIGN</t>
  </si>
  <si>
    <t>MATE 198B</t>
  </si>
  <si>
    <t>CHE 162</t>
  </si>
  <si>
    <t>MATE 191</t>
  </si>
  <si>
    <t>MATERIALS PROCESSING LABORATORY</t>
  </si>
  <si>
    <t>MATERIALS SELECTION &amp; PRO. DES.</t>
  </si>
  <si>
    <t>PROCESS SAFETY &amp; ENGR. ETHICS</t>
  </si>
  <si>
    <t>This program planning template uses several worksheets and produces:</t>
  </si>
  <si>
    <t>1.  Major Form</t>
  </si>
  <si>
    <t>2.  Unofficial GPA Calculation</t>
  </si>
  <si>
    <t>3.  Student Schedule</t>
  </si>
  <si>
    <t xml:space="preserve"> use the following sequence and note there are comments</t>
  </si>
  <si>
    <t>in the title box at the top of each column.</t>
  </si>
  <si>
    <t>Enter the communication data.</t>
  </si>
  <si>
    <t xml:space="preserve">Enter the following dates in Month-Year format. Check </t>
  </si>
  <si>
    <t>with your advisor if you are unsure of the information.</t>
  </si>
  <si>
    <t>Date you started in continous enrollment</t>
  </si>
  <si>
    <t>at a CC, CSU or UC. Continuous means</t>
  </si>
  <si>
    <t>Course data are entered to represent your actual program. There will need to be an</t>
  </si>
  <si>
    <t>List all the data for courses you have completed and the schedule date for</t>
  </si>
  <si>
    <t xml:space="preserve">courses you are planning to complete. When finished you should </t>
  </si>
  <si>
    <t>have a complete program schedule for all the required courses.</t>
  </si>
  <si>
    <t xml:space="preserve">If you are completing a minor, do not enter data for courses in the minor </t>
  </si>
  <si>
    <t xml:space="preserve">unless they are also used for the major. </t>
  </si>
  <si>
    <t>If you have additional courses, for example 3 quarter courses for General</t>
  </si>
  <si>
    <t xml:space="preserve">Chemistry instead of 2 semester courses, then use the blank rows in </t>
  </si>
  <si>
    <t>each section to enter the data for the additional courses.</t>
  </si>
  <si>
    <t xml:space="preserve">a complete program. Approved elective courses may be found on the Web site </t>
  </si>
  <si>
    <t>also in the program brochure. It is necessary to have a complete program</t>
  </si>
  <si>
    <t>listing, but you have the option to change electives at a later date.</t>
  </si>
  <si>
    <t>Obtain an unofficial copy of all non-SJSU transcripts that include courses</t>
  </si>
  <si>
    <t>included in your program and submit that to the department for your file.</t>
  </si>
  <si>
    <t>Data to be entered for the General Education GE's page</t>
  </si>
  <si>
    <t xml:space="preserve">The top section of the worksheet is a description of the method used to satisfy </t>
  </si>
  <si>
    <t xml:space="preserve">the Lower Division GE requirements. If you have a Lower Division General </t>
  </si>
  <si>
    <t>Education Certificate listed on a CC transcript, then you have met all the</t>
  </si>
  <si>
    <t xml:space="preserve">requirements for Lower Division GE. </t>
  </si>
  <si>
    <t>4.1.1</t>
  </si>
  <si>
    <t>Enter GE data for all completed courses and the scheduled date</t>
  </si>
  <si>
    <t>to complete the rest of the courses in the appropriate option section.</t>
  </si>
  <si>
    <t>4.1.2</t>
  </si>
  <si>
    <t xml:space="preserve">Obtain an unofficial copy of all non-SJSU transcripts that include </t>
  </si>
  <si>
    <t xml:space="preserve">courses listed on your GE program and submit that to the </t>
  </si>
  <si>
    <t>department for your file.</t>
  </si>
  <si>
    <t>4.1.3</t>
  </si>
  <si>
    <t>It will be necessary to schedule a GE evaluation prior to submitting</t>
  </si>
  <si>
    <t>your Major Form package for review and approval at least 3</t>
  </si>
  <si>
    <t>semesters prior to graduation.</t>
  </si>
  <si>
    <t>Run the Macro to develop the Program Schedule</t>
  </si>
  <si>
    <t>Use of the Program Output</t>
  </si>
  <si>
    <t>Print a copy of each worksheet in the spreadsheet and bring these to your</t>
  </si>
  <si>
    <t>next advising session.</t>
  </si>
  <si>
    <t xml:space="preserve">Copies of the Major Form and the GE's page will be submitted with your </t>
  </si>
  <si>
    <t xml:space="preserve">Major Form package for review and approval at least 3 semesters prior to </t>
  </si>
  <si>
    <t>graduation.</t>
  </si>
  <si>
    <t xml:space="preserve">Major Forms may also be used to meet requirements for Financial Aids to </t>
  </si>
  <si>
    <t>demonstrate normal progress and plans to complete the program.</t>
  </si>
  <si>
    <r>
      <t xml:space="preserve">DIRECTIONS - </t>
    </r>
    <r>
      <rPr>
        <b/>
        <i/>
        <sz val="12"/>
        <color indexed="12"/>
        <rFont val="Arial"/>
        <family val="2"/>
      </rPr>
      <t xml:space="preserve">IT IS </t>
    </r>
    <r>
      <rPr>
        <b/>
        <i/>
        <sz val="12"/>
        <color indexed="53"/>
        <rFont val="Arial"/>
        <family val="2"/>
      </rPr>
      <t xml:space="preserve">RECOMMENDED </t>
    </r>
    <r>
      <rPr>
        <b/>
        <i/>
        <sz val="12"/>
        <color indexed="12"/>
        <rFont val="Arial"/>
        <family val="2"/>
      </rPr>
      <t>THAT YOU PRINT OUT THIS PAGE.</t>
    </r>
  </si>
  <si>
    <r>
      <t>Data is</t>
    </r>
    <r>
      <rPr>
        <sz val="10"/>
        <color indexed="12"/>
        <rFont val="Arial"/>
      </rPr>
      <t xml:space="preserve"> </t>
    </r>
    <r>
      <rPr>
        <b/>
        <sz val="10"/>
        <color indexed="10"/>
        <rFont val="Arial"/>
        <family val="2"/>
      </rPr>
      <t xml:space="preserve"> ENTERED ONLY </t>
    </r>
    <r>
      <rPr>
        <sz val="10"/>
        <rFont val="Arial"/>
        <family val="2"/>
      </rPr>
      <t xml:space="preserve">on the </t>
    </r>
    <r>
      <rPr>
        <sz val="10"/>
        <color indexed="12"/>
        <rFont val="Arial"/>
        <family val="2"/>
      </rPr>
      <t>TRANSCRIPT INFORMATION</t>
    </r>
    <r>
      <rPr>
        <sz val="10"/>
        <rFont val="Arial"/>
        <family val="2"/>
      </rPr>
      <t xml:space="preserve"> and </t>
    </r>
    <r>
      <rPr>
        <sz val="10"/>
        <color indexed="12"/>
        <rFont val="Arial"/>
        <family val="2"/>
      </rPr>
      <t>GEs</t>
    </r>
    <r>
      <rPr>
        <sz val="10"/>
        <rFont val="Arial"/>
        <family val="2"/>
      </rPr>
      <t xml:space="preserve"> forms. </t>
    </r>
  </si>
  <si>
    <r>
      <t xml:space="preserve">For the initial data entry on the </t>
    </r>
    <r>
      <rPr>
        <sz val="10"/>
        <color indexed="12"/>
        <rFont val="Arial"/>
        <family val="2"/>
      </rPr>
      <t>TRANSCRIPT INFORMATION</t>
    </r>
    <r>
      <rPr>
        <sz val="10"/>
        <rFont val="Arial"/>
      </rPr>
      <t xml:space="preserve"> form,</t>
    </r>
  </si>
  <si>
    <r>
      <t xml:space="preserve">Switch to the </t>
    </r>
    <r>
      <rPr>
        <b/>
        <sz val="10"/>
        <color indexed="10"/>
        <rFont val="Arial"/>
        <family val="2"/>
      </rPr>
      <t>SCHEDULE</t>
    </r>
    <r>
      <rPr>
        <sz val="10"/>
        <rFont val="Arial"/>
      </rPr>
      <t xml:space="preserve"> worksheet</t>
    </r>
  </si>
  <si>
    <r>
      <t xml:space="preserve">Enter </t>
    </r>
    <r>
      <rPr>
        <b/>
        <sz val="10"/>
        <color indexed="10"/>
        <rFont val="Arial"/>
        <family val="2"/>
      </rPr>
      <t>ALT F8</t>
    </r>
  </si>
  <si>
    <r>
      <t xml:space="preserve">Enter </t>
    </r>
    <r>
      <rPr>
        <b/>
        <sz val="10"/>
        <color indexed="10"/>
        <rFont val="Arial"/>
        <family val="2"/>
      </rPr>
      <t xml:space="preserve"> RUN</t>
    </r>
    <r>
      <rPr>
        <sz val="10"/>
        <rFont val="Arial"/>
      </rPr>
      <t xml:space="preserve"> </t>
    </r>
  </si>
  <si>
    <t>SJSU Student ID:</t>
  </si>
  <si>
    <t xml:space="preserve">PREPARATION FOR THE MAJOR - MATH, CHEMISTRY &amp; PHYSICS </t>
  </si>
  <si>
    <t>PHYS 50</t>
  </si>
  <si>
    <t>PHYS 51</t>
  </si>
  <si>
    <t>no breaks of more than one semester.</t>
  </si>
  <si>
    <t>Proposed Graduation Date (Month-Year)</t>
  </si>
  <si>
    <r>
      <t xml:space="preserve">entry for </t>
    </r>
    <r>
      <rPr>
        <b/>
        <sz val="10"/>
        <color indexed="10"/>
        <rFont val="Arial"/>
        <family val="2"/>
      </rPr>
      <t>every</t>
    </r>
    <r>
      <rPr>
        <sz val="10"/>
        <rFont val="Arial"/>
      </rPr>
      <t xml:space="preserve"> course listed in the table.</t>
    </r>
  </si>
  <si>
    <t>It is necessary to enter specific Technical Elective courses to have</t>
  </si>
  <si>
    <r>
      <t xml:space="preserve">If you have </t>
    </r>
    <r>
      <rPr>
        <b/>
        <sz val="10"/>
        <color indexed="10"/>
        <rFont val="Arial"/>
        <family val="2"/>
      </rPr>
      <t>already submitted</t>
    </r>
    <r>
      <rPr>
        <sz val="10"/>
        <rFont val="Arial"/>
      </rPr>
      <t xml:space="preserve"> all such transcripts to the department you do not need to re-submit them.</t>
    </r>
  </si>
  <si>
    <t>SAN JOSE STATE UNIVERSITY - CHEMICAL and MATERIALS ENGINEERING DEPARTMENT</t>
  </si>
  <si>
    <t>REVISED</t>
  </si>
  <si>
    <t>MATE 143</t>
  </si>
  <si>
    <t>SEM LABORATORY</t>
  </si>
  <si>
    <t>MATE 144</t>
  </si>
  <si>
    <t>XRD LABORATORY</t>
  </si>
  <si>
    <t>ENGL 1B</t>
  </si>
  <si>
    <t>ARGUMENT &amp; ANALYSIS</t>
  </si>
  <si>
    <t>SIGNATURE OF BM., CHEM. &amp; MATLS. ENGR. DEPT CHAIR                           DATE</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</si>
</sst>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00"/>
    <numFmt numFmtId="165" formatCode="mmmm\-yy"/>
    <numFmt numFmtId="166" formatCode="[$-409]dd/mmm/yy;@"/>
    <numFmt numFmtId="167" formatCode="[$-409]mmm/yy;@"/>
    <numFmt numFmtId="168" formatCode="[$-409]d/mmm/yy;@"/>
    <numFmt numFmtId="169" formatCode="000000000"/>
  </numFmts>
  <fonts count="42" x14ac:knownFonts="1">
    <font>
      <sz val="10"/>
      <name val="Arial"/>
    </font>
    <font>
      <sz val="10"/>
      <name val="Arial"/>
    </font>
    <font>
      <sz val="8"/>
      <color indexed="81"/>
      <name val="Tahoma"/>
    </font>
    <font>
      <b/>
      <sz val="8"/>
      <color indexed="81"/>
      <name val="Tahoma"/>
    </font>
    <font>
      <b/>
      <sz val="10"/>
      <color indexed="36"/>
      <name val="Arial"/>
      <family val="2"/>
    </font>
    <font>
      <sz val="10"/>
      <color indexed="20"/>
      <name val="Arial"/>
      <family val="2"/>
    </font>
    <font>
      <sz val="8"/>
      <color indexed="20"/>
      <name val="Tahoma"/>
    </font>
    <font>
      <sz val="10"/>
      <color indexed="12"/>
      <name val="Arial"/>
      <family val="2"/>
    </font>
    <font>
      <b/>
      <sz val="10"/>
      <color indexed="12"/>
      <name val="Arial"/>
      <family val="2"/>
    </font>
    <font>
      <b/>
      <sz val="10"/>
      <color indexed="14"/>
      <name val="Arial"/>
      <family val="2"/>
    </font>
    <font>
      <sz val="10"/>
      <color indexed="14"/>
      <name val="Arial"/>
      <family val="2"/>
    </font>
    <font>
      <b/>
      <sz val="10"/>
      <color indexed="20"/>
      <name val="Arial"/>
      <family val="2"/>
    </font>
    <font>
      <b/>
      <sz val="12"/>
      <name val="Arial"/>
      <family val="2"/>
    </font>
    <font>
      <b/>
      <u/>
      <sz val="10"/>
      <color indexed="12"/>
      <name val="Arial"/>
      <family val="2"/>
    </font>
    <font>
      <b/>
      <u/>
      <sz val="10"/>
      <color indexed="10"/>
      <name val="Arial"/>
      <family val="2"/>
    </font>
    <font>
      <b/>
      <sz val="12"/>
      <color indexed="12"/>
      <name val="Arial"/>
      <family val="2"/>
    </font>
    <font>
      <b/>
      <sz val="10"/>
      <color indexed="10"/>
      <name val="Arial"/>
      <family val="2"/>
    </font>
    <font>
      <b/>
      <sz val="12"/>
      <color indexed="14"/>
      <name val="Arial"/>
      <family val="2"/>
    </font>
    <font>
      <b/>
      <sz val="12"/>
      <color indexed="10"/>
      <name val="Arial"/>
      <family val="2"/>
    </font>
    <font>
      <sz val="12"/>
      <color indexed="20"/>
      <name val="Arial"/>
      <family val="2"/>
    </font>
    <font>
      <sz val="12"/>
      <name val="Arial"/>
      <family val="2"/>
    </font>
    <font>
      <b/>
      <sz val="10"/>
      <name val="Arial"/>
      <family val="2"/>
    </font>
    <font>
      <strike/>
      <sz val="10"/>
      <name val="Arial"/>
      <family val="2"/>
    </font>
    <font>
      <b/>
      <strike/>
      <sz val="10"/>
      <name val="Arial"/>
      <family val="2"/>
    </font>
    <font>
      <sz val="10"/>
      <name val="Arial"/>
      <family val="2"/>
    </font>
    <font>
      <b/>
      <sz val="14"/>
      <name val="Arial"/>
      <family val="2"/>
    </font>
    <font>
      <sz val="10"/>
      <color indexed="81"/>
      <name val="Arial"/>
      <family val="2"/>
    </font>
    <font>
      <sz val="8"/>
      <name val="Arial"/>
    </font>
    <font>
      <b/>
      <sz val="8"/>
      <color indexed="10"/>
      <name val="Tahoma"/>
      <family val="2"/>
    </font>
    <font>
      <sz val="14"/>
      <name val="Arial"/>
      <family val="2"/>
    </font>
    <font>
      <sz val="12"/>
      <name val="Arial"/>
    </font>
    <font>
      <sz val="14"/>
      <name val="Arial"/>
    </font>
    <font>
      <sz val="11"/>
      <name val="Arial"/>
    </font>
    <font>
      <b/>
      <sz val="11"/>
      <color indexed="12"/>
      <name val="Arial"/>
    </font>
    <font>
      <b/>
      <sz val="11"/>
      <color indexed="12"/>
      <name val="Arial"/>
      <family val="2"/>
    </font>
    <font>
      <sz val="11"/>
      <name val="Arial"/>
      <family val="2"/>
    </font>
    <font>
      <b/>
      <sz val="12"/>
      <color indexed="12"/>
      <name val="Arial"/>
    </font>
    <font>
      <b/>
      <i/>
      <sz val="12"/>
      <color indexed="53"/>
      <name val="Arial"/>
      <family val="2"/>
    </font>
    <font>
      <sz val="10"/>
      <color indexed="12"/>
      <name val="Arial"/>
    </font>
    <font>
      <b/>
      <i/>
      <sz val="12"/>
      <color indexed="12"/>
      <name val="Arial"/>
      <family val="2"/>
    </font>
    <font>
      <sz val="11"/>
      <color indexed="10"/>
      <name val="Arial"/>
    </font>
    <font>
      <sz val="10"/>
      <color indexed="81"/>
      <name val="Tahoma"/>
      <family val="2"/>
    </font>
  </fonts>
  <fills count="6">
    <fill>
      <patternFill patternType="none"/>
    </fill>
    <fill>
      <patternFill patternType="gray125"/>
    </fill>
    <fill>
      <patternFill patternType="solid">
        <fgColor indexed="45"/>
        <bgColor indexed="64"/>
      </patternFill>
    </fill>
    <fill>
      <patternFill patternType="solid">
        <fgColor indexed="34"/>
        <bgColor indexed="64"/>
      </patternFill>
    </fill>
    <fill>
      <patternFill patternType="solid">
        <fgColor indexed="13"/>
        <bgColor indexed="64"/>
      </patternFill>
    </fill>
    <fill>
      <patternFill patternType="solid">
        <fgColor indexed="41"/>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
    <xf numFmtId="0" fontId="0" fillId="0" borderId="0"/>
  </cellStyleXfs>
  <cellXfs count="198">
    <xf numFmtId="0" fontId="0" fillId="0" borderId="0" xfId="0"/>
    <xf numFmtId="0" fontId="0" fillId="0" borderId="1" xfId="0" applyBorder="1"/>
    <xf numFmtId="0" fontId="0" fillId="0" borderId="0" xfId="0" applyBorder="1"/>
    <xf numFmtId="0" fontId="0" fillId="0" borderId="1" xfId="0" applyBorder="1" applyAlignment="1">
      <alignment horizontal="center"/>
    </xf>
    <xf numFmtId="0" fontId="0" fillId="0" borderId="0" xfId="0" applyAlignment="1">
      <alignment horizontal="center"/>
    </xf>
    <xf numFmtId="0" fontId="12" fillId="2" borderId="1" xfId="0" applyFont="1" applyFill="1" applyBorder="1" applyAlignment="1">
      <alignment horizontal="center" vertical="center" wrapText="1"/>
    </xf>
    <xf numFmtId="0" fontId="0" fillId="0" borderId="2" xfId="0" applyBorder="1"/>
    <xf numFmtId="0" fontId="0" fillId="0" borderId="3" xfId="0" applyBorder="1"/>
    <xf numFmtId="0" fontId="15" fillId="0" borderId="0" xfId="0" applyFont="1" applyAlignment="1">
      <alignment horizontal="center"/>
    </xf>
    <xf numFmtId="0" fontId="17" fillId="0" borderId="0" xfId="0" applyFont="1" applyAlignment="1">
      <alignment horizontal="left"/>
    </xf>
    <xf numFmtId="0" fontId="17" fillId="0" borderId="0" xfId="0" applyFont="1"/>
    <xf numFmtId="0" fontId="19" fillId="0" borderId="0" xfId="0" applyFont="1"/>
    <xf numFmtId="0" fontId="0" fillId="0" borderId="4" xfId="0" applyBorder="1"/>
    <xf numFmtId="0" fontId="0" fillId="0" borderId="5" xfId="0" applyBorder="1"/>
    <xf numFmtId="0" fontId="12" fillId="3" borderId="1" xfId="0" applyFont="1" applyFill="1" applyBorder="1" applyAlignment="1">
      <alignment horizontal="center" vertical="center" wrapText="1"/>
    </xf>
    <xf numFmtId="0" fontId="12" fillId="3" borderId="5" xfId="0" applyFont="1" applyFill="1" applyBorder="1" applyAlignment="1">
      <alignment horizontal="center" vertical="center" wrapText="1"/>
    </xf>
    <xf numFmtId="0" fontId="0" fillId="3" borderId="0" xfId="0" applyFill="1"/>
    <xf numFmtId="0" fontId="0" fillId="3" borderId="1" xfId="0" applyFill="1" applyBorder="1"/>
    <xf numFmtId="0" fontId="0" fillId="3" borderId="5" xfId="0" applyFill="1" applyBorder="1"/>
    <xf numFmtId="0" fontId="0" fillId="4" borderId="1" xfId="0" applyFill="1" applyBorder="1"/>
    <xf numFmtId="0" fontId="0" fillId="4" borderId="5" xfId="0" applyFill="1" applyBorder="1"/>
    <xf numFmtId="0" fontId="0" fillId="4" borderId="0" xfId="0" applyFill="1"/>
    <xf numFmtId="0" fontId="0" fillId="4" borderId="0" xfId="0" applyFill="1" applyBorder="1"/>
    <xf numFmtId="0" fontId="20" fillId="0" borderId="0" xfId="0" applyFont="1"/>
    <xf numFmtId="0" fontId="20" fillId="0" borderId="1" xfId="0" applyFont="1" applyBorder="1"/>
    <xf numFmtId="0" fontId="20" fillId="0" borderId="0" xfId="0" applyFont="1" applyBorder="1"/>
    <xf numFmtId="164" fontId="20" fillId="0" borderId="1" xfId="0" applyNumberFormat="1" applyFont="1" applyBorder="1"/>
    <xf numFmtId="0" fontId="20" fillId="0" borderId="1" xfId="0" applyFont="1" applyBorder="1" applyAlignment="1">
      <alignment horizontal="center"/>
    </xf>
    <xf numFmtId="0" fontId="20" fillId="0" borderId="1" xfId="0" applyFont="1" applyFill="1" applyBorder="1" applyAlignment="1">
      <alignment horizontal="center"/>
    </xf>
    <xf numFmtId="0" fontId="0" fillId="0" borderId="6" xfId="0" applyBorder="1"/>
    <xf numFmtId="0" fontId="0" fillId="0" borderId="0" xfId="0" applyAlignment="1">
      <alignment wrapText="1"/>
    </xf>
    <xf numFmtId="0" fontId="0" fillId="0" borderId="0" xfId="0" applyAlignment="1">
      <alignment horizontal="center" vertical="top" wrapText="1"/>
    </xf>
    <xf numFmtId="0" fontId="22" fillId="0" borderId="0" xfId="0" applyFont="1" applyFill="1" applyBorder="1" applyAlignment="1">
      <alignment wrapText="1"/>
    </xf>
    <xf numFmtId="0" fontId="21" fillId="5" borderId="7" xfId="0" applyFont="1" applyFill="1" applyBorder="1" applyAlignment="1">
      <alignment horizontal="center" vertical="center" wrapText="1"/>
    </xf>
    <xf numFmtId="0" fontId="0" fillId="0" borderId="0" xfId="0" applyBorder="1" applyAlignment="1">
      <alignment wrapText="1"/>
    </xf>
    <xf numFmtId="0" fontId="21" fillId="5" borderId="8" xfId="0" applyFont="1" applyFill="1" applyBorder="1" applyAlignment="1">
      <alignment horizontal="center" vertical="center" wrapText="1"/>
    </xf>
    <xf numFmtId="0" fontId="21" fillId="5" borderId="9" xfId="0" applyFont="1" applyFill="1" applyBorder="1" applyAlignment="1">
      <alignment horizontal="center" vertical="center" wrapText="1"/>
    </xf>
    <xf numFmtId="0" fontId="21" fillId="5" borderId="10" xfId="0" applyFont="1" applyFill="1" applyBorder="1" applyAlignment="1">
      <alignment horizontal="center" vertical="center" wrapText="1"/>
    </xf>
    <xf numFmtId="0" fontId="23" fillId="0" borderId="11" xfId="0" applyFont="1" applyFill="1" applyBorder="1" applyAlignment="1">
      <alignment horizontal="center" vertical="center" wrapText="1"/>
    </xf>
    <xf numFmtId="0" fontId="22" fillId="0" borderId="12" xfId="0" applyFont="1" applyBorder="1" applyAlignment="1">
      <alignment horizontal="center" vertical="top" wrapText="1"/>
    </xf>
    <xf numFmtId="0" fontId="22" fillId="0" borderId="5" xfId="0" applyFont="1" applyBorder="1" applyAlignment="1">
      <alignment horizontal="center" vertical="top" wrapText="1"/>
    </xf>
    <xf numFmtId="0" fontId="22" fillId="0" borderId="5" xfId="0" applyFont="1" applyBorder="1" applyAlignment="1">
      <alignment horizontal="center" vertical="top"/>
    </xf>
    <xf numFmtId="0" fontId="22" fillId="0" borderId="13" xfId="0" applyFont="1" applyBorder="1" applyAlignment="1">
      <alignment horizontal="center" vertical="top"/>
    </xf>
    <xf numFmtId="0" fontId="24" fillId="0" borderId="14" xfId="0" applyFont="1" applyBorder="1" applyAlignment="1">
      <alignment horizontal="center" vertical="top" wrapText="1"/>
    </xf>
    <xf numFmtId="0" fontId="24" fillId="0" borderId="15" xfId="0" applyFont="1" applyBorder="1" applyAlignment="1">
      <alignment horizontal="center" vertical="top" wrapText="1"/>
    </xf>
    <xf numFmtId="0" fontId="24" fillId="0" borderId="16" xfId="0" applyFont="1" applyBorder="1" applyAlignment="1">
      <alignment horizontal="center" vertical="top" wrapText="1"/>
    </xf>
    <xf numFmtId="0" fontId="24" fillId="0" borderId="16" xfId="0" applyFont="1" applyBorder="1" applyAlignment="1">
      <alignment horizontal="center" vertical="top"/>
    </xf>
    <xf numFmtId="0" fontId="24" fillId="0" borderId="17" xfId="0" quotePrefix="1" applyFont="1" applyBorder="1" applyAlignment="1">
      <alignment horizontal="center" vertical="top"/>
    </xf>
    <xf numFmtId="0" fontId="12" fillId="0" borderId="0" xfId="0" applyFont="1"/>
    <xf numFmtId="0" fontId="21" fillId="5" borderId="18" xfId="0" applyFont="1" applyFill="1" applyBorder="1" applyAlignment="1">
      <alignment horizontal="center" vertical="center" wrapText="1"/>
    </xf>
    <xf numFmtId="0" fontId="21" fillId="5" borderId="19" xfId="0" applyFont="1" applyFill="1" applyBorder="1" applyAlignment="1">
      <alignment horizontal="center" vertical="center" wrapText="1"/>
    </xf>
    <xf numFmtId="0" fontId="15" fillId="0" borderId="0" xfId="0" applyFont="1"/>
    <xf numFmtId="165" fontId="0" fillId="0" borderId="1" xfId="0" applyNumberFormat="1" applyBorder="1"/>
    <xf numFmtId="49" fontId="0" fillId="0" borderId="16" xfId="0" applyNumberFormat="1" applyBorder="1"/>
    <xf numFmtId="0" fontId="0" fillId="0" borderId="0" xfId="0" applyAlignment="1">
      <alignment vertical="center"/>
    </xf>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3" xfId="0" applyBorder="1" applyAlignment="1">
      <alignment horizontal="center"/>
    </xf>
    <xf numFmtId="0" fontId="30" fillId="0" borderId="0" xfId="0" applyFont="1" applyBorder="1" applyAlignment="1">
      <alignment horizontal="center"/>
    </xf>
    <xf numFmtId="0" fontId="0" fillId="0" borderId="25" xfId="0" applyBorder="1" applyAlignment="1">
      <alignment vertical="center"/>
    </xf>
    <xf numFmtId="0" fontId="0" fillId="0" borderId="16" xfId="0" applyBorder="1" applyAlignment="1">
      <alignment vertical="center"/>
    </xf>
    <xf numFmtId="0" fontId="0" fillId="0" borderId="16" xfId="0" applyBorder="1" applyAlignment="1">
      <alignment vertical="center" wrapText="1"/>
    </xf>
    <xf numFmtId="0" fontId="0" fillId="0" borderId="17" xfId="0" applyBorder="1" applyAlignment="1">
      <alignment vertical="center"/>
    </xf>
    <xf numFmtId="0" fontId="0" fillId="0" borderId="26" xfId="0" applyBorder="1" applyProtection="1">
      <protection locked="0"/>
    </xf>
    <xf numFmtId="0" fontId="0" fillId="0" borderId="27" xfId="0" applyBorder="1" applyProtection="1">
      <protection locked="0"/>
    </xf>
    <xf numFmtId="0" fontId="0" fillId="0" borderId="28" xfId="0" applyBorder="1" applyProtection="1">
      <protection locked="0"/>
    </xf>
    <xf numFmtId="0" fontId="0" fillId="0" borderId="29" xfId="0" applyBorder="1" applyProtection="1">
      <protection locked="0"/>
    </xf>
    <xf numFmtId="0" fontId="0" fillId="0" borderId="0" xfId="0" applyBorder="1" applyProtection="1">
      <protection locked="0"/>
    </xf>
    <xf numFmtId="0" fontId="0" fillId="0" borderId="30" xfId="0" applyBorder="1" applyProtection="1">
      <protection locked="0"/>
    </xf>
    <xf numFmtId="0" fontId="0" fillId="0" borderId="31" xfId="0" applyBorder="1" applyProtection="1">
      <protection locked="0"/>
    </xf>
    <xf numFmtId="0" fontId="0" fillId="0" borderId="32" xfId="0" applyBorder="1" applyProtection="1">
      <protection locked="0"/>
    </xf>
    <xf numFmtId="0" fontId="0" fillId="0" borderId="33" xfId="0" applyBorder="1" applyProtection="1">
      <protection locked="0"/>
    </xf>
    <xf numFmtId="0" fontId="0" fillId="0" borderId="19" xfId="0" applyBorder="1" applyAlignment="1">
      <alignment vertical="center"/>
    </xf>
    <xf numFmtId="0" fontId="0" fillId="0" borderId="9" xfId="0" applyBorder="1" applyAlignment="1">
      <alignment vertical="center"/>
    </xf>
    <xf numFmtId="0" fontId="0" fillId="0" borderId="9" xfId="0" applyBorder="1" applyAlignment="1">
      <alignment vertical="center" wrapText="1"/>
    </xf>
    <xf numFmtId="0" fontId="0" fillId="0" borderId="10" xfId="0" applyBorder="1" applyAlignment="1">
      <alignment vertical="center"/>
    </xf>
    <xf numFmtId="0" fontId="0" fillId="0" borderId="20" xfId="0" applyBorder="1" applyAlignment="1">
      <alignment horizontal="left" vertical="top" wrapText="1"/>
    </xf>
    <xf numFmtId="0" fontId="0" fillId="0" borderId="34" xfId="0" applyBorder="1"/>
    <xf numFmtId="0" fontId="0" fillId="0" borderId="35" xfId="0" applyBorder="1"/>
    <xf numFmtId="0" fontId="0" fillId="0" borderId="7" xfId="0" applyBorder="1"/>
    <xf numFmtId="0" fontId="0" fillId="0" borderId="8" xfId="0" applyBorder="1"/>
    <xf numFmtId="0" fontId="0" fillId="0" borderId="36" xfId="0" applyBorder="1"/>
    <xf numFmtId="0" fontId="0" fillId="0" borderId="19" xfId="0" applyBorder="1"/>
    <xf numFmtId="0" fontId="0" fillId="0" borderId="9" xfId="0" applyBorder="1"/>
    <xf numFmtId="0" fontId="0" fillId="0" borderId="10" xfId="0" applyBorder="1"/>
    <xf numFmtId="0" fontId="0" fillId="0" borderId="37" xfId="0" applyBorder="1"/>
    <xf numFmtId="0" fontId="0" fillId="0" borderId="38" xfId="0" applyBorder="1"/>
    <xf numFmtId="0" fontId="0" fillId="0" borderId="39" xfId="0" applyBorder="1"/>
    <xf numFmtId="0" fontId="0" fillId="0" borderId="38" xfId="0" applyBorder="1" applyAlignment="1">
      <alignment horizontal="left"/>
    </xf>
    <xf numFmtId="0" fontId="0" fillId="0" borderId="31" xfId="0" applyBorder="1" applyAlignment="1">
      <alignment horizontal="left"/>
    </xf>
    <xf numFmtId="167" fontId="0" fillId="0" borderId="37" xfId="0" applyNumberFormat="1" applyBorder="1"/>
    <xf numFmtId="168" fontId="0" fillId="0" borderId="37" xfId="0" applyNumberFormat="1" applyBorder="1"/>
    <xf numFmtId="0" fontId="0" fillId="0" borderId="40" xfId="0" applyBorder="1"/>
    <xf numFmtId="0" fontId="0" fillId="0" borderId="19" xfId="0" applyBorder="1" applyAlignment="1">
      <alignment wrapText="1"/>
    </xf>
    <xf numFmtId="0" fontId="0" fillId="5" borderId="1" xfId="0" applyFill="1" applyBorder="1"/>
    <xf numFmtId="0" fontId="30" fillId="0" borderId="1" xfId="0" applyFont="1" applyBorder="1" applyAlignment="1">
      <alignment horizontal="center" vertical="center"/>
    </xf>
    <xf numFmtId="0" fontId="0" fillId="2" borderId="1" xfId="0" applyFill="1" applyBorder="1"/>
    <xf numFmtId="0" fontId="0" fillId="4" borderId="1" xfId="0" applyFill="1" applyBorder="1" applyAlignment="1">
      <alignment horizontal="center"/>
    </xf>
    <xf numFmtId="0" fontId="0" fillId="4" borderId="37" xfId="0" applyFill="1" applyBorder="1" applyAlignment="1">
      <alignment vertical="center"/>
    </xf>
    <xf numFmtId="0" fontId="20" fillId="0" borderId="0" xfId="0" applyFont="1" applyBorder="1" applyAlignment="1">
      <alignment horizontal="left"/>
    </xf>
    <xf numFmtId="164" fontId="20" fillId="0" borderId="0" xfId="0" applyNumberFormat="1" applyFont="1" applyBorder="1"/>
    <xf numFmtId="164" fontId="20" fillId="0" borderId="0" xfId="0" applyNumberFormat="1" applyFont="1" applyBorder="1" applyAlignment="1">
      <alignment horizontal="center"/>
    </xf>
    <xf numFmtId="0" fontId="21" fillId="2" borderId="1" xfId="0" applyFont="1" applyFill="1" applyBorder="1" applyAlignment="1">
      <alignment horizontal="center" vertical="center" wrapText="1"/>
    </xf>
    <xf numFmtId="0" fontId="32" fillId="0" borderId="1" xfId="0" applyFont="1" applyBorder="1" applyAlignment="1">
      <alignment horizontal="center"/>
    </xf>
    <xf numFmtId="0" fontId="32" fillId="0" borderId="1" xfId="0" applyFont="1" applyBorder="1"/>
    <xf numFmtId="0" fontId="32" fillId="0" borderId="16" xfId="0" applyFont="1" applyBorder="1" applyAlignment="1">
      <alignment horizontal="center"/>
    </xf>
    <xf numFmtId="0" fontId="32" fillId="0" borderId="5" xfId="0" applyFont="1" applyBorder="1" applyAlignment="1">
      <alignment horizontal="center"/>
    </xf>
    <xf numFmtId="0" fontId="32" fillId="0" borderId="5" xfId="0" applyFont="1" applyBorder="1"/>
    <xf numFmtId="0" fontId="33" fillId="4" borderId="4" xfId="0" applyFont="1" applyFill="1" applyBorder="1" applyAlignment="1">
      <alignment horizontal="left" vertical="center"/>
    </xf>
    <xf numFmtId="0" fontId="32" fillId="4" borderId="1" xfId="0" applyFont="1" applyFill="1" applyBorder="1"/>
    <xf numFmtId="0" fontId="33" fillId="4" borderId="1" xfId="0" applyFont="1" applyFill="1" applyBorder="1" applyAlignment="1">
      <alignment horizontal="left" vertical="center"/>
    </xf>
    <xf numFmtId="0" fontId="32" fillId="0" borderId="16" xfId="0" applyFont="1" applyBorder="1"/>
    <xf numFmtId="0" fontId="34" fillId="4" borderId="4" xfId="0" applyFont="1" applyFill="1" applyBorder="1" applyAlignment="1">
      <alignment horizontal="left" vertical="center"/>
    </xf>
    <xf numFmtId="0" fontId="34" fillId="4" borderId="2" xfId="0" applyFont="1" applyFill="1" applyBorder="1" applyAlignment="1">
      <alignment horizontal="left" vertical="center"/>
    </xf>
    <xf numFmtId="0" fontId="35" fillId="4" borderId="1" xfId="0" applyFont="1" applyFill="1" applyBorder="1"/>
    <xf numFmtId="0" fontId="34" fillId="4" borderId="1" xfId="0" applyFont="1" applyFill="1" applyBorder="1" applyAlignment="1">
      <alignment horizontal="left" vertical="center"/>
    </xf>
    <xf numFmtId="0" fontId="35" fillId="0" borderId="0" xfId="0" applyFont="1"/>
    <xf numFmtId="49" fontId="0" fillId="0" borderId="37" xfId="0" applyNumberFormat="1" applyBorder="1"/>
    <xf numFmtId="165" fontId="0" fillId="0" borderId="37" xfId="0" applyNumberFormat="1" applyBorder="1"/>
    <xf numFmtId="0" fontId="20" fillId="0" borderId="0" xfId="0" applyFont="1" applyAlignment="1">
      <alignment horizontal="right"/>
    </xf>
    <xf numFmtId="164" fontId="20" fillId="0" borderId="1" xfId="0" applyNumberFormat="1" applyFont="1" applyBorder="1" applyAlignment="1">
      <alignment horizontal="center"/>
    </xf>
    <xf numFmtId="168" fontId="20" fillId="0" borderId="1" xfId="0" applyNumberFormat="1" applyFont="1" applyBorder="1"/>
    <xf numFmtId="169" fontId="20" fillId="0" borderId="0" xfId="0" applyNumberFormat="1" applyFont="1" applyBorder="1"/>
    <xf numFmtId="169" fontId="0" fillId="5" borderId="1" xfId="0" applyNumberFormat="1" applyFill="1" applyBorder="1"/>
    <xf numFmtId="169" fontId="0" fillId="0" borderId="38" xfId="0" applyNumberFormat="1" applyBorder="1" applyAlignment="1">
      <alignment horizontal="left"/>
    </xf>
    <xf numFmtId="0" fontId="30" fillId="0" borderId="1" xfId="0" applyFont="1" applyBorder="1" applyAlignment="1">
      <alignment horizontal="center"/>
    </xf>
    <xf numFmtId="0" fontId="30" fillId="0" borderId="1" xfId="0" applyFont="1" applyBorder="1"/>
    <xf numFmtId="0" fontId="30" fillId="0" borderId="5" xfId="0" applyFont="1" applyBorder="1" applyAlignment="1">
      <alignment horizontal="center"/>
    </xf>
    <xf numFmtId="0" fontId="30" fillId="0" borderId="5" xfId="0" applyFont="1" applyBorder="1"/>
    <xf numFmtId="0" fontId="36" fillId="4" borderId="2" xfId="0" applyFont="1" applyFill="1" applyBorder="1" applyAlignment="1">
      <alignment horizontal="left" vertical="center"/>
    </xf>
    <xf numFmtId="0" fontId="30" fillId="4" borderId="1" xfId="0" applyFont="1" applyFill="1" applyBorder="1"/>
    <xf numFmtId="0" fontId="37" fillId="0" borderId="0" xfId="0" applyFont="1"/>
    <xf numFmtId="0" fontId="24" fillId="0" borderId="0" xfId="0" applyFont="1"/>
    <xf numFmtId="0" fontId="38" fillId="0" borderId="0" xfId="0" applyFont="1"/>
    <xf numFmtId="0" fontId="1" fillId="0" borderId="0" xfId="0" applyFont="1"/>
    <xf numFmtId="0" fontId="40" fillId="0" borderId="1" xfId="0" applyFont="1" applyBorder="1"/>
    <xf numFmtId="166" fontId="18" fillId="0" borderId="0" xfId="0" applyNumberFormat="1" applyFont="1"/>
    <xf numFmtId="169" fontId="0" fillId="0" borderId="1" xfId="0" applyNumberFormat="1" applyBorder="1"/>
    <xf numFmtId="0" fontId="30" fillId="0" borderId="1" xfId="0" applyFont="1" applyFill="1" applyBorder="1" applyAlignment="1">
      <alignment horizontal="center"/>
    </xf>
    <xf numFmtId="0" fontId="30" fillId="0" borderId="1" xfId="0" applyFont="1" applyFill="1" applyBorder="1"/>
    <xf numFmtId="0" fontId="21" fillId="0" borderId="0" xfId="0" applyFont="1"/>
    <xf numFmtId="14" fontId="21" fillId="0" borderId="0" xfId="0" applyNumberFormat="1" applyFont="1"/>
    <xf numFmtId="0" fontId="19" fillId="0" borderId="38" xfId="0" applyFont="1" applyBorder="1" applyAlignment="1">
      <alignment horizontal="center" vertical="top"/>
    </xf>
    <xf numFmtId="0" fontId="19" fillId="0" borderId="41" xfId="0" applyFont="1" applyBorder="1" applyAlignment="1">
      <alignment horizontal="center" vertical="top"/>
    </xf>
    <xf numFmtId="0" fontId="19" fillId="0" borderId="39" xfId="0" applyFont="1" applyBorder="1" applyAlignment="1">
      <alignment horizontal="center" vertical="top"/>
    </xf>
    <xf numFmtId="49" fontId="0" fillId="0" borderId="38" xfId="0" applyNumberFormat="1" applyBorder="1" applyAlignment="1">
      <alignment horizontal="center"/>
    </xf>
    <xf numFmtId="49" fontId="0" fillId="0" borderId="39" xfId="0" applyNumberFormat="1" applyBorder="1" applyAlignment="1">
      <alignment horizontal="center"/>
    </xf>
    <xf numFmtId="0" fontId="30" fillId="0" borderId="38" xfId="0" applyFont="1" applyBorder="1" applyAlignment="1">
      <alignment horizontal="center"/>
    </xf>
    <xf numFmtId="0" fontId="30" fillId="0" borderId="41" xfId="0" applyFont="1" applyBorder="1" applyAlignment="1">
      <alignment horizontal="center"/>
    </xf>
    <xf numFmtId="0" fontId="30" fillId="0" borderId="39" xfId="0" applyFont="1" applyBorder="1" applyAlignment="1">
      <alignment horizontal="center"/>
    </xf>
    <xf numFmtId="0" fontId="29" fillId="0" borderId="38" xfId="0" applyFont="1" applyBorder="1" applyAlignment="1">
      <alignment horizontal="center"/>
    </xf>
    <xf numFmtId="0" fontId="29" fillId="0" borderId="41" xfId="0" applyFont="1" applyBorder="1" applyAlignment="1">
      <alignment horizontal="center"/>
    </xf>
    <xf numFmtId="0" fontId="29" fillId="0" borderId="39" xfId="0" applyFont="1" applyBorder="1" applyAlignment="1">
      <alignment horizontal="center"/>
    </xf>
    <xf numFmtId="0" fontId="30" fillId="0" borderId="32" xfId="0" applyFont="1" applyBorder="1" applyAlignment="1">
      <alignment horizontal="center"/>
    </xf>
    <xf numFmtId="0" fontId="21" fillId="2" borderId="38" xfId="0" applyFont="1" applyFill="1" applyBorder="1" applyAlignment="1">
      <alignment horizontal="left" vertical="center" wrapText="1"/>
    </xf>
    <xf numFmtId="0" fontId="21" fillId="2" borderId="41" xfId="0" applyFont="1" applyFill="1" applyBorder="1" applyAlignment="1">
      <alignment horizontal="left" vertical="center" wrapText="1"/>
    </xf>
    <xf numFmtId="0" fontId="21" fillId="2" borderId="39" xfId="0" applyFont="1" applyFill="1" applyBorder="1" applyAlignment="1">
      <alignment horizontal="left" vertical="center" wrapText="1"/>
    </xf>
    <xf numFmtId="0" fontId="21" fillId="2" borderId="38" xfId="0" applyNumberFormat="1" applyFont="1" applyFill="1" applyBorder="1" applyAlignment="1">
      <alignment horizontal="left" vertical="center" wrapText="1"/>
    </xf>
    <xf numFmtId="0" fontId="21" fillId="2" borderId="41" xfId="0" applyNumberFormat="1" applyFont="1" applyFill="1" applyBorder="1" applyAlignment="1">
      <alignment horizontal="left" vertical="center" wrapText="1"/>
    </xf>
    <xf numFmtId="0" fontId="21" fillId="2" borderId="39" xfId="0" applyNumberFormat="1" applyFont="1" applyFill="1" applyBorder="1" applyAlignment="1">
      <alignment horizontal="left" vertical="center" wrapText="1"/>
    </xf>
    <xf numFmtId="0" fontId="0" fillId="2" borderId="38" xfId="0" applyFill="1" applyBorder="1" applyAlignment="1">
      <alignment horizontal="left" wrapText="1"/>
    </xf>
    <xf numFmtId="0" fontId="0" fillId="2" borderId="41" xfId="0" applyFill="1" applyBorder="1" applyAlignment="1">
      <alignment horizontal="left"/>
    </xf>
    <xf numFmtId="0" fontId="0" fillId="2" borderId="27" xfId="0" applyFill="1" applyBorder="1" applyAlignment="1">
      <alignment horizontal="left"/>
    </xf>
    <xf numFmtId="0" fontId="0" fillId="2" borderId="39" xfId="0" applyFill="1" applyBorder="1" applyAlignment="1">
      <alignment horizontal="left"/>
    </xf>
    <xf numFmtId="0" fontId="20" fillId="0" borderId="38" xfId="0" applyFont="1" applyBorder="1" applyAlignment="1">
      <alignment horizontal="left" wrapText="1"/>
    </xf>
    <xf numFmtId="0" fontId="20" fillId="0" borderId="41" xfId="0" applyFont="1" applyBorder="1" applyAlignment="1">
      <alignment horizontal="left" wrapText="1"/>
    </xf>
    <xf numFmtId="0" fontId="20" fillId="0" borderId="39" xfId="0" applyFont="1" applyBorder="1" applyAlignment="1">
      <alignment horizontal="left" wrapText="1"/>
    </xf>
    <xf numFmtId="0" fontId="0" fillId="0" borderId="38" xfId="0" applyBorder="1" applyAlignment="1">
      <alignment horizontal="center"/>
    </xf>
    <xf numFmtId="0" fontId="0" fillId="0" borderId="41" xfId="0" applyBorder="1" applyAlignment="1">
      <alignment horizontal="center"/>
    </xf>
    <xf numFmtId="0" fontId="0" fillId="0" borderId="39" xfId="0"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0" fontId="25" fillId="0" borderId="0" xfId="0" applyFont="1" applyAlignment="1">
      <alignment horizontal="center"/>
    </xf>
    <xf numFmtId="167" fontId="0" fillId="0" borderId="42" xfId="0" applyNumberFormat="1" applyBorder="1" applyAlignment="1">
      <alignment wrapText="1"/>
    </xf>
    <xf numFmtId="167" fontId="0" fillId="0" borderId="43" xfId="0" applyNumberFormat="1" applyBorder="1" applyAlignment="1">
      <alignment wrapText="1"/>
    </xf>
    <xf numFmtId="0" fontId="0" fillId="0" borderId="38" xfId="0" applyBorder="1" applyAlignment="1">
      <alignment horizontal="left"/>
    </xf>
    <xf numFmtId="0" fontId="0" fillId="0" borderId="41" xfId="0" applyBorder="1" applyAlignment="1">
      <alignment horizontal="left"/>
    </xf>
    <xf numFmtId="0" fontId="0" fillId="0" borderId="39" xfId="0" applyBorder="1" applyAlignment="1">
      <alignment horizontal="left"/>
    </xf>
    <xf numFmtId="0" fontId="31" fillId="0" borderId="38" xfId="0" applyFont="1" applyBorder="1" applyAlignment="1">
      <alignment horizontal="center"/>
    </xf>
    <xf numFmtId="0" fontId="31" fillId="0" borderId="41" xfId="0" applyFont="1" applyBorder="1" applyAlignment="1">
      <alignment horizontal="center"/>
    </xf>
    <xf numFmtId="0" fontId="31" fillId="0" borderId="39" xfId="0" applyFont="1" applyBorder="1" applyAlignment="1">
      <alignment horizontal="center"/>
    </xf>
    <xf numFmtId="0" fontId="0" fillId="0" borderId="31" xfId="0" applyBorder="1" applyAlignment="1">
      <alignment horizontal="center"/>
    </xf>
    <xf numFmtId="0" fontId="0" fillId="0" borderId="26" xfId="0" applyBorder="1" applyAlignment="1">
      <alignment horizontal="left"/>
    </xf>
    <xf numFmtId="0" fontId="0" fillId="0" borderId="28" xfId="0" applyBorder="1" applyAlignment="1">
      <alignment horizontal="left"/>
    </xf>
    <xf numFmtId="0" fontId="0" fillId="0" borderId="32" xfId="0" applyBorder="1" applyAlignment="1">
      <alignment horizontal="left"/>
    </xf>
    <xf numFmtId="0" fontId="0" fillId="0" borderId="33" xfId="0" applyBorder="1" applyAlignment="1">
      <alignment horizontal="left"/>
    </xf>
    <xf numFmtId="0" fontId="0" fillId="0" borderId="29" xfId="0" applyBorder="1" applyAlignment="1">
      <alignment vertical="center" wrapText="1"/>
    </xf>
    <xf numFmtId="0" fontId="0" fillId="0" borderId="0" xfId="0" applyBorder="1" applyAlignment="1">
      <alignment vertical="center" wrapText="1"/>
    </xf>
    <xf numFmtId="0" fontId="0" fillId="0" borderId="30" xfId="0" applyBorder="1" applyAlignment="1">
      <alignment vertical="center" wrapText="1"/>
    </xf>
    <xf numFmtId="0" fontId="0" fillId="0" borderId="31" xfId="0" applyBorder="1" applyAlignment="1">
      <alignment vertical="center" wrapText="1"/>
    </xf>
    <xf numFmtId="0" fontId="0" fillId="0" borderId="32" xfId="0" applyBorder="1" applyAlignment="1">
      <alignment vertical="center" wrapText="1"/>
    </xf>
    <xf numFmtId="0" fontId="0" fillId="0" borderId="33" xfId="0" applyBorder="1" applyAlignment="1">
      <alignment vertical="center" wrapText="1"/>
    </xf>
    <xf numFmtId="0" fontId="20" fillId="0" borderId="4" xfId="0" applyFont="1" applyBorder="1" applyAlignment="1">
      <alignment horizontal="left"/>
    </xf>
    <xf numFmtId="0" fontId="20" fillId="0" borderId="2" xfId="0" applyFont="1" applyBorder="1" applyAlignment="1">
      <alignment horizontal="left"/>
    </xf>
    <xf numFmtId="0" fontId="20" fillId="0" borderId="3" xfId="0" applyFont="1" applyBorder="1" applyAlignment="1">
      <alignment horizontal="left"/>
    </xf>
  </cellXfs>
  <cellStyles count="1">
    <cellStyle name="Normal" xfId="0" builtinId="0"/>
  </cellStyles>
  <dxfs count="3">
    <dxf>
      <fill>
        <patternFill patternType="solid">
          <bgColor indexed="27"/>
        </patternFill>
      </fill>
    </dxf>
    <dxf>
      <font>
        <condense val="0"/>
        <extend val="0"/>
        <color indexed="34"/>
      </font>
      <fill>
        <patternFill patternType="lightGray">
          <bgColor indexed="14"/>
        </patternFill>
      </fill>
    </dxf>
    <dxf>
      <font>
        <condense val="0"/>
        <extend val="0"/>
        <color indexed="13"/>
      </font>
      <fill>
        <patternFill patternType="gray125">
          <bgColor indexed="1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wmf"/><Relationship Id="rId2" Type="http://schemas.openxmlformats.org/officeDocument/2006/relationships/image" Target="../media/image2.wmf"/><Relationship Id="rId1" Type="http://schemas.openxmlformats.org/officeDocument/2006/relationships/image" Target="../media/image1.wmf"/><Relationship Id="rId4" Type="http://schemas.openxmlformats.org/officeDocument/2006/relationships/image" Target="../media/image4.wmf"/></Relationships>
</file>

<file path=xl/drawings/drawing1.xml><?xml version="1.0" encoding="utf-8"?>
<xdr:wsDr xmlns:xdr="http://schemas.openxmlformats.org/drawingml/2006/spreadsheetDrawing" xmlns:a="http://schemas.openxmlformats.org/drawingml/2006/main">
  <xdr:twoCellAnchor>
    <xdr:from>
      <xdr:col>6</xdr:col>
      <xdr:colOff>342900</xdr:colOff>
      <xdr:row>7</xdr:row>
      <xdr:rowOff>0</xdr:rowOff>
    </xdr:from>
    <xdr:to>
      <xdr:col>8</xdr:col>
      <xdr:colOff>600075</xdr:colOff>
      <xdr:row>15</xdr:row>
      <xdr:rowOff>123825</xdr:rowOff>
    </xdr:to>
    <xdr:pic>
      <xdr:nvPicPr>
        <xdr:cNvPr id="11265" name="Picture 1" descr="j0212043[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00500" y="1162050"/>
          <a:ext cx="1476375" cy="1419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20</xdr:row>
      <xdr:rowOff>19050</xdr:rowOff>
    </xdr:from>
    <xdr:to>
      <xdr:col>1</xdr:col>
      <xdr:colOff>285750</xdr:colOff>
      <xdr:row>30</xdr:row>
      <xdr:rowOff>85725</xdr:rowOff>
    </xdr:to>
    <xdr:pic>
      <xdr:nvPicPr>
        <xdr:cNvPr id="11266" name="Picture 2" descr="j0318226[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3286125"/>
          <a:ext cx="895350" cy="1685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561975</xdr:colOff>
      <xdr:row>46</xdr:row>
      <xdr:rowOff>57150</xdr:rowOff>
    </xdr:from>
    <xdr:to>
      <xdr:col>8</xdr:col>
      <xdr:colOff>238125</xdr:colOff>
      <xdr:row>51</xdr:row>
      <xdr:rowOff>47625</xdr:rowOff>
    </xdr:to>
    <xdr:pic>
      <xdr:nvPicPr>
        <xdr:cNvPr id="11267" name="Picture 3" descr="j0213183[1]"/>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219575" y="7534275"/>
          <a:ext cx="8953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19050</xdr:colOff>
      <xdr:row>36</xdr:row>
      <xdr:rowOff>114300</xdr:rowOff>
    </xdr:from>
    <xdr:to>
      <xdr:col>1</xdr:col>
      <xdr:colOff>400050</xdr:colOff>
      <xdr:row>41</xdr:row>
      <xdr:rowOff>47625</xdr:rowOff>
    </xdr:to>
    <xdr:pic>
      <xdr:nvPicPr>
        <xdr:cNvPr id="11268" name="Picture 4" descr="j0216682[1]"/>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9050" y="5972175"/>
          <a:ext cx="99060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11"/>
  </sheetPr>
  <dimension ref="A1:I59"/>
  <sheetViews>
    <sheetView tabSelected="1" workbookViewId="0">
      <selection activeCell="M12" sqref="M12"/>
    </sheetView>
  </sheetViews>
  <sheetFormatPr defaultRowHeight="12.75" x14ac:dyDescent="0.2"/>
  <cols>
    <col min="10" max="10" width="2.85546875" customWidth="1"/>
  </cols>
  <sheetData>
    <row r="1" spans="1:9" x14ac:dyDescent="0.2">
      <c r="A1" s="143" t="s">
        <v>298</v>
      </c>
      <c r="B1" s="144">
        <v>40255</v>
      </c>
    </row>
    <row r="2" spans="1:9" ht="15" x14ac:dyDescent="0.2">
      <c r="A2" s="134" t="s">
        <v>282</v>
      </c>
    </row>
    <row r="4" spans="1:9" x14ac:dyDescent="0.2">
      <c r="A4" t="s">
        <v>232</v>
      </c>
    </row>
    <row r="5" spans="1:9" x14ac:dyDescent="0.2">
      <c r="A5" t="s">
        <v>233</v>
      </c>
      <c r="D5" t="s">
        <v>234</v>
      </c>
      <c r="G5" t="s">
        <v>235</v>
      </c>
    </row>
    <row r="6" spans="1:9" x14ac:dyDescent="0.2">
      <c r="A6" s="135" t="s">
        <v>283</v>
      </c>
      <c r="B6" s="136"/>
    </row>
    <row r="7" spans="1:9" x14ac:dyDescent="0.2">
      <c r="A7" s="137"/>
      <c r="B7" s="137"/>
      <c r="C7" s="137"/>
      <c r="D7" s="137"/>
      <c r="E7" s="137"/>
      <c r="F7" s="137"/>
      <c r="G7" s="137"/>
      <c r="H7" s="137"/>
      <c r="I7" s="137"/>
    </row>
    <row r="8" spans="1:9" x14ac:dyDescent="0.2">
      <c r="A8" t="s">
        <v>284</v>
      </c>
    </row>
    <row r="9" spans="1:9" x14ac:dyDescent="0.2">
      <c r="A9" t="s">
        <v>236</v>
      </c>
    </row>
    <row r="10" spans="1:9" x14ac:dyDescent="0.2">
      <c r="A10" t="s">
        <v>237</v>
      </c>
    </row>
    <row r="11" spans="1:9" x14ac:dyDescent="0.2">
      <c r="A11">
        <v>1</v>
      </c>
      <c r="B11" t="s">
        <v>238</v>
      </c>
    </row>
    <row r="12" spans="1:9" x14ac:dyDescent="0.2">
      <c r="A12">
        <v>2</v>
      </c>
      <c r="B12" t="s">
        <v>239</v>
      </c>
    </row>
    <row r="13" spans="1:9" x14ac:dyDescent="0.2">
      <c r="B13" t="s">
        <v>240</v>
      </c>
    </row>
    <row r="14" spans="1:9" x14ac:dyDescent="0.2">
      <c r="B14">
        <v>2.1</v>
      </c>
      <c r="C14" t="s">
        <v>241</v>
      </c>
    </row>
    <row r="15" spans="1:9" x14ac:dyDescent="0.2">
      <c r="C15" t="s">
        <v>242</v>
      </c>
    </row>
    <row r="16" spans="1:9" x14ac:dyDescent="0.2">
      <c r="C16" t="s">
        <v>292</v>
      </c>
    </row>
    <row r="17" spans="1:3" x14ac:dyDescent="0.2">
      <c r="B17">
        <v>2.4</v>
      </c>
      <c r="C17" t="s">
        <v>293</v>
      </c>
    </row>
    <row r="18" spans="1:3" x14ac:dyDescent="0.2">
      <c r="A18">
        <v>3</v>
      </c>
      <c r="B18" t="s">
        <v>243</v>
      </c>
    </row>
    <row r="19" spans="1:3" x14ac:dyDescent="0.2">
      <c r="B19" t="s">
        <v>294</v>
      </c>
    </row>
    <row r="20" spans="1:3" x14ac:dyDescent="0.2">
      <c r="B20">
        <v>3.1</v>
      </c>
      <c r="C20" t="s">
        <v>244</v>
      </c>
    </row>
    <row r="21" spans="1:3" x14ac:dyDescent="0.2">
      <c r="C21" s="135" t="s">
        <v>245</v>
      </c>
    </row>
    <row r="22" spans="1:3" x14ac:dyDescent="0.2">
      <c r="C22" t="s">
        <v>246</v>
      </c>
    </row>
    <row r="23" spans="1:3" x14ac:dyDescent="0.2">
      <c r="C23" t="s">
        <v>247</v>
      </c>
    </row>
    <row r="24" spans="1:3" x14ac:dyDescent="0.2">
      <c r="C24" s="135" t="s">
        <v>248</v>
      </c>
    </row>
    <row r="25" spans="1:3" x14ac:dyDescent="0.2">
      <c r="B25">
        <v>3.2</v>
      </c>
      <c r="C25" s="135" t="s">
        <v>249</v>
      </c>
    </row>
    <row r="26" spans="1:3" x14ac:dyDescent="0.2">
      <c r="C26" t="s">
        <v>250</v>
      </c>
    </row>
    <row r="27" spans="1:3" x14ac:dyDescent="0.2">
      <c r="C27" t="s">
        <v>251</v>
      </c>
    </row>
    <row r="28" spans="1:3" x14ac:dyDescent="0.2">
      <c r="B28">
        <v>3.3</v>
      </c>
      <c r="C28" t="s">
        <v>295</v>
      </c>
    </row>
    <row r="29" spans="1:3" x14ac:dyDescent="0.2">
      <c r="C29" t="s">
        <v>252</v>
      </c>
    </row>
    <row r="30" spans="1:3" x14ac:dyDescent="0.2">
      <c r="C30" t="s">
        <v>253</v>
      </c>
    </row>
    <row r="31" spans="1:3" x14ac:dyDescent="0.2">
      <c r="C31" t="s">
        <v>254</v>
      </c>
    </row>
    <row r="32" spans="1:3" x14ac:dyDescent="0.2">
      <c r="B32">
        <v>3.4</v>
      </c>
      <c r="C32" t="s">
        <v>255</v>
      </c>
    </row>
    <row r="33" spans="1:4" x14ac:dyDescent="0.2">
      <c r="C33" t="s">
        <v>256</v>
      </c>
    </row>
    <row r="34" spans="1:4" x14ac:dyDescent="0.2">
      <c r="C34" t="s">
        <v>296</v>
      </c>
    </row>
    <row r="35" spans="1:4" x14ac:dyDescent="0.2">
      <c r="A35">
        <v>4</v>
      </c>
      <c r="B35" t="s">
        <v>257</v>
      </c>
    </row>
    <row r="36" spans="1:4" x14ac:dyDescent="0.2">
      <c r="B36">
        <v>4.0999999999999996</v>
      </c>
      <c r="C36" t="s">
        <v>258</v>
      </c>
    </row>
    <row r="37" spans="1:4" x14ac:dyDescent="0.2">
      <c r="C37" t="s">
        <v>259</v>
      </c>
    </row>
    <row r="38" spans="1:4" x14ac:dyDescent="0.2">
      <c r="C38" t="s">
        <v>260</v>
      </c>
    </row>
    <row r="39" spans="1:4" x14ac:dyDescent="0.2">
      <c r="C39" t="s">
        <v>261</v>
      </c>
    </row>
    <row r="40" spans="1:4" x14ac:dyDescent="0.2">
      <c r="C40" t="s">
        <v>262</v>
      </c>
      <c r="D40" t="s">
        <v>263</v>
      </c>
    </row>
    <row r="41" spans="1:4" x14ac:dyDescent="0.2">
      <c r="D41" t="s">
        <v>264</v>
      </c>
    </row>
    <row r="42" spans="1:4" x14ac:dyDescent="0.2">
      <c r="C42" t="s">
        <v>265</v>
      </c>
      <c r="D42" t="s">
        <v>266</v>
      </c>
    </row>
    <row r="43" spans="1:4" x14ac:dyDescent="0.2">
      <c r="D43" t="s">
        <v>267</v>
      </c>
    </row>
    <row r="44" spans="1:4" x14ac:dyDescent="0.2">
      <c r="D44" t="s">
        <v>268</v>
      </c>
    </row>
    <row r="45" spans="1:4" x14ac:dyDescent="0.2">
      <c r="C45" t="s">
        <v>269</v>
      </c>
      <c r="D45" t="s">
        <v>270</v>
      </c>
    </row>
    <row r="46" spans="1:4" x14ac:dyDescent="0.2">
      <c r="D46" t="s">
        <v>271</v>
      </c>
    </row>
    <row r="47" spans="1:4" x14ac:dyDescent="0.2">
      <c r="D47" t="s">
        <v>272</v>
      </c>
    </row>
    <row r="48" spans="1:4" x14ac:dyDescent="0.2">
      <c r="A48">
        <v>5</v>
      </c>
      <c r="B48" t="s">
        <v>273</v>
      </c>
    </row>
    <row r="49" spans="1:3" x14ac:dyDescent="0.2">
      <c r="B49">
        <v>5.0999999999999996</v>
      </c>
      <c r="C49" t="s">
        <v>285</v>
      </c>
    </row>
    <row r="50" spans="1:3" x14ac:dyDescent="0.2">
      <c r="B50">
        <v>5.2</v>
      </c>
      <c r="C50" t="s">
        <v>286</v>
      </c>
    </row>
    <row r="51" spans="1:3" x14ac:dyDescent="0.2">
      <c r="B51">
        <v>5.3</v>
      </c>
      <c r="C51" t="s">
        <v>287</v>
      </c>
    </row>
    <row r="52" spans="1:3" x14ac:dyDescent="0.2">
      <c r="A52">
        <v>6</v>
      </c>
      <c r="B52" t="s">
        <v>274</v>
      </c>
    </row>
    <row r="53" spans="1:3" x14ac:dyDescent="0.2">
      <c r="B53">
        <v>6.1</v>
      </c>
      <c r="C53" t="s">
        <v>275</v>
      </c>
    </row>
    <row r="54" spans="1:3" x14ac:dyDescent="0.2">
      <c r="C54" t="s">
        <v>276</v>
      </c>
    </row>
    <row r="55" spans="1:3" x14ac:dyDescent="0.2">
      <c r="B55">
        <v>6.2</v>
      </c>
      <c r="C55" t="s">
        <v>277</v>
      </c>
    </row>
    <row r="56" spans="1:3" x14ac:dyDescent="0.2">
      <c r="C56" t="s">
        <v>278</v>
      </c>
    </row>
    <row r="57" spans="1:3" x14ac:dyDescent="0.2">
      <c r="C57" t="s">
        <v>279</v>
      </c>
    </row>
    <row r="58" spans="1:3" x14ac:dyDescent="0.2">
      <c r="B58">
        <v>6.3</v>
      </c>
      <c r="C58" t="s">
        <v>280</v>
      </c>
    </row>
    <row r="59" spans="1:3" x14ac:dyDescent="0.2">
      <c r="C59" t="s">
        <v>281</v>
      </c>
    </row>
  </sheetData>
  <phoneticPr fontId="27" type="noConversion"/>
  <pageMargins left="0.75" right="0.75" top="1" bottom="1" header="0.5" footer="0.5"/>
  <pageSetup orientation="portrait" horizontalDpi="1200" verticalDpi="1200"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indexed="12"/>
    <pageSetUpPr fitToPage="1"/>
  </sheetPr>
  <dimension ref="A1:Q67"/>
  <sheetViews>
    <sheetView showZeros="0" topLeftCell="A19" zoomScale="75" zoomScaleNormal="75" workbookViewId="0">
      <selection activeCell="E27" sqref="E27"/>
    </sheetView>
  </sheetViews>
  <sheetFormatPr defaultRowHeight="12.75" x14ac:dyDescent="0.2"/>
  <cols>
    <col min="1" max="1" width="7.5703125" customWidth="1"/>
    <col min="2" max="2" width="19.140625" customWidth="1"/>
    <col min="3" max="3" width="45.7109375" customWidth="1"/>
    <col min="4" max="4" width="6.85546875" style="4" customWidth="1"/>
    <col min="5" max="6" width="10.7109375" customWidth="1"/>
    <col min="7" max="7" width="18.85546875" customWidth="1"/>
    <col min="8" max="8" width="12.28515625" customWidth="1"/>
    <col min="9" max="9" width="19.5703125" customWidth="1"/>
    <col min="10" max="10" width="10.140625" customWidth="1"/>
    <col min="11" max="11" width="10.42578125" customWidth="1"/>
    <col min="12" max="12" width="8" customWidth="1"/>
    <col min="13" max="13" width="12.28515625" customWidth="1"/>
    <col min="14" max="14" width="12.5703125" customWidth="1"/>
    <col min="15" max="15" width="6.7109375" customWidth="1"/>
    <col min="16" max="16" width="10" customWidth="1"/>
    <col min="17" max="17" width="11.42578125" customWidth="1"/>
  </cols>
  <sheetData>
    <row r="1" spans="1:17" ht="15.75" thickBot="1" x14ac:dyDescent="0.25">
      <c r="A1" s="145" t="s">
        <v>202</v>
      </c>
      <c r="B1" s="146"/>
      <c r="C1" s="146"/>
      <c r="D1" s="146"/>
      <c r="E1" s="146"/>
      <c r="F1" s="147"/>
      <c r="G1" s="145" t="s">
        <v>203</v>
      </c>
      <c r="H1" s="146"/>
      <c r="I1" s="146"/>
      <c r="J1" s="12" t="s">
        <v>119</v>
      </c>
      <c r="K1" s="148" t="s">
        <v>193</v>
      </c>
      <c r="L1" s="149"/>
    </row>
    <row r="2" spans="1:17" ht="15.75" x14ac:dyDescent="0.25">
      <c r="A2" s="51" t="s">
        <v>162</v>
      </c>
    </row>
    <row r="3" spans="1:17" ht="15.75" x14ac:dyDescent="0.25">
      <c r="A3" s="11" t="s">
        <v>118</v>
      </c>
    </row>
    <row r="4" spans="1:17" ht="15.75" x14ac:dyDescent="0.25">
      <c r="C4" s="8" t="s">
        <v>46</v>
      </c>
      <c r="D4" s="9" t="s">
        <v>51</v>
      </c>
      <c r="E4" s="10"/>
      <c r="F4" s="10"/>
      <c r="G4" s="139">
        <f ca="1">+TODAY()</f>
        <v>42646</v>
      </c>
    </row>
    <row r="5" spans="1:17" ht="13.5" thickBot="1" x14ac:dyDescent="0.25">
      <c r="A5" t="s">
        <v>0</v>
      </c>
      <c r="C5" s="97"/>
    </row>
    <row r="6" spans="1:17" ht="13.5" thickBot="1" x14ac:dyDescent="0.25">
      <c r="A6" t="s">
        <v>1</v>
      </c>
      <c r="C6" s="97"/>
      <c r="E6" s="12" t="s">
        <v>92</v>
      </c>
      <c r="F6" s="6"/>
      <c r="G6" s="7"/>
      <c r="H6" s="6"/>
      <c r="I6" s="120"/>
    </row>
    <row r="7" spans="1:17" ht="13.5" thickBot="1" x14ac:dyDescent="0.25">
      <c r="A7" t="s">
        <v>288</v>
      </c>
      <c r="C7" s="126"/>
    </row>
    <row r="8" spans="1:17" ht="13.5" thickBot="1" x14ac:dyDescent="0.25">
      <c r="A8" t="s">
        <v>2</v>
      </c>
      <c r="C8" s="97"/>
      <c r="E8" s="12" t="s">
        <v>107</v>
      </c>
      <c r="F8" s="12"/>
      <c r="G8" s="6"/>
      <c r="H8" s="121"/>
    </row>
    <row r="9" spans="1:17" x14ac:dyDescent="0.2">
      <c r="A9" t="s">
        <v>3</v>
      </c>
      <c r="C9" s="97"/>
    </row>
    <row r="10" spans="1:17" x14ac:dyDescent="0.2">
      <c r="A10" t="s">
        <v>4</v>
      </c>
      <c r="C10" s="97"/>
    </row>
    <row r="11" spans="1:17" x14ac:dyDescent="0.2">
      <c r="A11" t="s">
        <v>9</v>
      </c>
      <c r="C11" s="97"/>
    </row>
    <row r="12" spans="1:17" x14ac:dyDescent="0.2">
      <c r="A12" t="s">
        <v>10</v>
      </c>
      <c r="C12" s="97"/>
      <c r="E12" s="2"/>
    </row>
    <row r="14" spans="1:17" ht="76.5" x14ac:dyDescent="0.2">
      <c r="A14" s="5" t="s">
        <v>5</v>
      </c>
      <c r="B14" s="5" t="s">
        <v>53</v>
      </c>
      <c r="C14" s="5" t="s">
        <v>54</v>
      </c>
      <c r="D14" s="105" t="s">
        <v>55</v>
      </c>
      <c r="E14" s="105" t="s">
        <v>190</v>
      </c>
      <c r="F14" s="105" t="s">
        <v>191</v>
      </c>
      <c r="G14" s="105" t="s">
        <v>89</v>
      </c>
      <c r="H14" s="105" t="s">
        <v>110</v>
      </c>
      <c r="I14" s="105" t="s">
        <v>56</v>
      </c>
      <c r="J14" s="105" t="s">
        <v>57</v>
      </c>
      <c r="K14" s="105" t="s">
        <v>192</v>
      </c>
      <c r="L14" s="105" t="s">
        <v>6</v>
      </c>
      <c r="M14" s="105" t="s">
        <v>108</v>
      </c>
      <c r="N14" s="105" t="s">
        <v>109</v>
      </c>
      <c r="O14" s="105" t="s">
        <v>7</v>
      </c>
      <c r="P14" s="105" t="s">
        <v>8</v>
      </c>
      <c r="Q14" s="105" t="s">
        <v>52</v>
      </c>
    </row>
    <row r="15" spans="1:17" s="119" customFormat="1" ht="15" x14ac:dyDescent="0.2">
      <c r="A15" s="115" t="s">
        <v>47</v>
      </c>
      <c r="B15" s="116"/>
      <c r="C15" s="116"/>
      <c r="D15" s="116"/>
      <c r="E15" s="117"/>
      <c r="F15" s="118"/>
      <c r="G15" s="118"/>
      <c r="H15" s="118"/>
      <c r="I15" s="118"/>
      <c r="J15" s="118"/>
      <c r="K15" s="118"/>
      <c r="L15" s="118"/>
      <c r="M15" s="118"/>
      <c r="N15" s="118"/>
      <c r="O15" s="118"/>
      <c r="P15" s="118"/>
      <c r="Q15" s="118"/>
    </row>
    <row r="16" spans="1:17" ht="15" x14ac:dyDescent="0.2">
      <c r="A16" s="106">
        <v>1</v>
      </c>
      <c r="B16" s="128" t="s">
        <v>12</v>
      </c>
      <c r="C16" s="129" t="s">
        <v>25</v>
      </c>
      <c r="D16" s="128">
        <v>3</v>
      </c>
      <c r="E16" s="128" t="s">
        <v>156</v>
      </c>
      <c r="F16" s="106"/>
      <c r="G16" s="107"/>
      <c r="H16" s="107"/>
      <c r="I16" s="107"/>
      <c r="J16" s="107"/>
      <c r="K16" s="107"/>
      <c r="L16" s="107" t="s">
        <v>11</v>
      </c>
      <c r="M16" s="107" t="s">
        <v>172</v>
      </c>
      <c r="N16" s="107"/>
      <c r="O16" s="107" t="s">
        <v>11</v>
      </c>
      <c r="P16" s="107"/>
      <c r="Q16" s="107"/>
    </row>
    <row r="17" spans="1:17" ht="15" x14ac:dyDescent="0.2">
      <c r="A17" s="106">
        <f>1+A16</f>
        <v>2</v>
      </c>
      <c r="B17" s="128" t="s">
        <v>13</v>
      </c>
      <c r="C17" s="129" t="s">
        <v>106</v>
      </c>
      <c r="D17" s="128">
        <v>4</v>
      </c>
      <c r="E17" s="128" t="s">
        <v>156</v>
      </c>
      <c r="F17" s="106"/>
      <c r="G17" s="107"/>
      <c r="H17" s="107"/>
      <c r="I17" s="107"/>
      <c r="J17" s="107"/>
      <c r="K17" s="107"/>
      <c r="L17" s="107" t="s">
        <v>11</v>
      </c>
      <c r="M17" s="107" t="s">
        <v>172</v>
      </c>
      <c r="N17" s="107"/>
      <c r="O17" s="107" t="s">
        <v>11</v>
      </c>
      <c r="P17" s="107"/>
      <c r="Q17" s="107"/>
    </row>
    <row r="18" spans="1:17" ht="15" x14ac:dyDescent="0.2">
      <c r="A18" s="106">
        <f t="shared" ref="A18:A62" si="0">1+A17</f>
        <v>3</v>
      </c>
      <c r="B18" s="128" t="s">
        <v>14</v>
      </c>
      <c r="C18" s="129" t="s">
        <v>24</v>
      </c>
      <c r="D18" s="128">
        <v>3</v>
      </c>
      <c r="E18" s="128" t="s">
        <v>156</v>
      </c>
      <c r="F18" s="106"/>
      <c r="G18" s="107"/>
      <c r="H18" s="107"/>
      <c r="I18" s="107"/>
      <c r="J18" s="107"/>
      <c r="K18" s="107"/>
      <c r="L18" s="107" t="s">
        <v>11</v>
      </c>
      <c r="M18" s="107" t="s">
        <v>172</v>
      </c>
      <c r="N18" s="107"/>
      <c r="O18" s="107" t="s">
        <v>11</v>
      </c>
      <c r="P18" s="107"/>
      <c r="Q18" s="107"/>
    </row>
    <row r="19" spans="1:17" ht="15" x14ac:dyDescent="0.2">
      <c r="A19" s="106">
        <f t="shared" si="0"/>
        <v>4</v>
      </c>
      <c r="B19" s="128"/>
      <c r="C19" s="129"/>
      <c r="D19" s="128"/>
      <c r="E19" s="128"/>
      <c r="F19" s="106"/>
      <c r="G19" s="107"/>
      <c r="H19" s="107"/>
      <c r="I19" s="107"/>
      <c r="J19" s="107"/>
      <c r="K19" s="107"/>
      <c r="L19" s="107" t="s">
        <v>11</v>
      </c>
      <c r="M19" s="107" t="s">
        <v>172</v>
      </c>
      <c r="N19" s="107"/>
      <c r="O19" s="107" t="s">
        <v>11</v>
      </c>
      <c r="P19" s="107"/>
      <c r="Q19" s="107"/>
    </row>
    <row r="20" spans="1:17" ht="15" x14ac:dyDescent="0.2">
      <c r="A20" s="106">
        <f t="shared" si="0"/>
        <v>5</v>
      </c>
      <c r="B20" s="128" t="s">
        <v>15</v>
      </c>
      <c r="C20" s="129" t="s">
        <v>26</v>
      </c>
      <c r="D20" s="128">
        <v>3</v>
      </c>
      <c r="E20" s="128" t="s">
        <v>156</v>
      </c>
      <c r="F20" s="106"/>
      <c r="G20" s="107"/>
      <c r="H20" s="107"/>
      <c r="I20" s="107"/>
      <c r="J20" s="107"/>
      <c r="K20" s="107"/>
      <c r="L20" s="107" t="s">
        <v>11</v>
      </c>
      <c r="M20" s="107" t="s">
        <v>172</v>
      </c>
      <c r="N20" s="107"/>
      <c r="O20" s="107" t="s">
        <v>11</v>
      </c>
      <c r="P20" s="107"/>
      <c r="Q20" s="107"/>
    </row>
    <row r="21" spans="1:17" ht="15" x14ac:dyDescent="0.2">
      <c r="A21" s="106">
        <f t="shared" si="0"/>
        <v>6</v>
      </c>
      <c r="B21" s="128" t="s">
        <v>16</v>
      </c>
      <c r="C21" s="129" t="s">
        <v>115</v>
      </c>
      <c r="D21" s="128">
        <v>5</v>
      </c>
      <c r="E21" s="128" t="s">
        <v>156</v>
      </c>
      <c r="F21" s="106"/>
      <c r="G21" s="107"/>
      <c r="H21" s="107"/>
      <c r="I21" s="107"/>
      <c r="J21" s="107"/>
      <c r="K21" s="107"/>
      <c r="L21" s="107" t="s">
        <v>11</v>
      </c>
      <c r="M21" s="107" t="s">
        <v>172</v>
      </c>
      <c r="N21" s="107"/>
      <c r="O21" s="107" t="s">
        <v>11</v>
      </c>
      <c r="P21" s="107"/>
      <c r="Q21" s="107"/>
    </row>
    <row r="22" spans="1:17" ht="15" x14ac:dyDescent="0.2">
      <c r="A22" s="106">
        <f t="shared" si="0"/>
        <v>7</v>
      </c>
      <c r="B22" s="128" t="s">
        <v>17</v>
      </c>
      <c r="C22" s="129" t="s">
        <v>115</v>
      </c>
      <c r="D22" s="128">
        <v>5</v>
      </c>
      <c r="E22" s="128" t="s">
        <v>156</v>
      </c>
      <c r="F22" s="106"/>
      <c r="G22" s="107"/>
      <c r="H22" s="107"/>
      <c r="I22" s="107"/>
      <c r="J22" s="107"/>
      <c r="K22" s="107"/>
      <c r="L22" s="107" t="s">
        <v>11</v>
      </c>
      <c r="M22" s="107" t="s">
        <v>172</v>
      </c>
      <c r="N22" s="107"/>
      <c r="O22" s="107" t="s">
        <v>11</v>
      </c>
      <c r="P22" s="107"/>
      <c r="Q22" s="107"/>
    </row>
    <row r="23" spans="1:17" ht="15" x14ac:dyDescent="0.2">
      <c r="A23" s="106">
        <f t="shared" ref="A23:A28" si="1">1+A22</f>
        <v>8</v>
      </c>
      <c r="B23" s="128"/>
      <c r="C23" s="129"/>
      <c r="D23" s="128"/>
      <c r="E23" s="128"/>
      <c r="F23" s="106"/>
      <c r="G23" s="107"/>
      <c r="H23" s="107"/>
      <c r="I23" s="107"/>
      <c r="J23" s="107"/>
      <c r="K23" s="107"/>
      <c r="L23" s="107" t="s">
        <v>11</v>
      </c>
      <c r="M23" s="107" t="s">
        <v>172</v>
      </c>
      <c r="N23" s="107"/>
      <c r="O23" s="107" t="s">
        <v>11</v>
      </c>
      <c r="P23" s="107"/>
      <c r="Q23" s="107"/>
    </row>
    <row r="24" spans="1:17" ht="15" x14ac:dyDescent="0.2">
      <c r="A24" s="106">
        <f t="shared" si="1"/>
        <v>9</v>
      </c>
      <c r="B24" s="128" t="s">
        <v>290</v>
      </c>
      <c r="C24" s="129" t="s">
        <v>116</v>
      </c>
      <c r="D24" s="128">
        <v>4</v>
      </c>
      <c r="E24" s="128" t="s">
        <v>156</v>
      </c>
      <c r="F24" s="106"/>
      <c r="G24" s="107"/>
      <c r="H24" s="107"/>
      <c r="I24" s="107"/>
      <c r="J24" s="107"/>
      <c r="K24" s="107"/>
      <c r="L24" s="107" t="s">
        <v>11</v>
      </c>
      <c r="M24" s="107" t="s">
        <v>172</v>
      </c>
      <c r="N24" s="107"/>
      <c r="O24" s="107" t="s">
        <v>11</v>
      </c>
      <c r="P24" s="107"/>
      <c r="Q24" s="107"/>
    </row>
    <row r="25" spans="1:17" ht="15" x14ac:dyDescent="0.2">
      <c r="A25" s="106">
        <f t="shared" si="1"/>
        <v>10</v>
      </c>
      <c r="B25" s="141" t="s">
        <v>291</v>
      </c>
      <c r="C25" s="142" t="s">
        <v>117</v>
      </c>
      <c r="D25" s="128">
        <v>4</v>
      </c>
      <c r="E25" s="141" t="s">
        <v>156</v>
      </c>
      <c r="F25" s="106"/>
      <c r="G25" s="107"/>
      <c r="H25" s="107"/>
      <c r="I25" s="107"/>
      <c r="J25" s="107"/>
      <c r="K25" s="107"/>
      <c r="L25" s="107" t="s">
        <v>11</v>
      </c>
      <c r="M25" s="107" t="s">
        <v>172</v>
      </c>
      <c r="N25" s="107"/>
      <c r="O25" s="107" t="s">
        <v>11</v>
      </c>
      <c r="P25" s="107"/>
      <c r="Q25" s="107"/>
    </row>
    <row r="26" spans="1:17" ht="15" x14ac:dyDescent="0.2">
      <c r="A26" s="106">
        <f t="shared" si="1"/>
        <v>11</v>
      </c>
      <c r="B26" s="141"/>
      <c r="C26" s="142"/>
      <c r="D26" s="128"/>
      <c r="E26" s="141"/>
      <c r="F26" s="106"/>
      <c r="G26" s="107"/>
      <c r="H26" s="107"/>
      <c r="I26" s="107"/>
      <c r="J26" s="107"/>
      <c r="K26" s="107"/>
      <c r="L26" s="107" t="s">
        <v>11</v>
      </c>
      <c r="M26" s="107" t="s">
        <v>172</v>
      </c>
      <c r="N26" s="107"/>
      <c r="O26" s="107" t="s">
        <v>11</v>
      </c>
      <c r="P26" s="107"/>
      <c r="Q26" s="107"/>
    </row>
    <row r="27" spans="1:17" ht="15" x14ac:dyDescent="0.2">
      <c r="A27" s="106">
        <f t="shared" si="1"/>
        <v>12</v>
      </c>
      <c r="B27" s="128" t="s">
        <v>303</v>
      </c>
      <c r="C27" s="129" t="s">
        <v>304</v>
      </c>
      <c r="D27" s="128">
        <v>3</v>
      </c>
      <c r="E27" s="128" t="s">
        <v>156</v>
      </c>
      <c r="F27" s="106"/>
      <c r="G27" s="107"/>
      <c r="H27" s="107"/>
      <c r="I27" s="107"/>
      <c r="J27" s="107"/>
      <c r="K27" s="107"/>
      <c r="L27" s="107" t="s">
        <v>11</v>
      </c>
      <c r="M27" s="107" t="s">
        <v>172</v>
      </c>
      <c r="N27" s="107"/>
      <c r="O27" s="107" t="s">
        <v>11</v>
      </c>
      <c r="P27" s="107"/>
      <c r="Q27" s="107"/>
    </row>
    <row r="28" spans="1:17" ht="15" x14ac:dyDescent="0.2">
      <c r="A28" s="109">
        <f t="shared" si="1"/>
        <v>13</v>
      </c>
      <c r="B28" s="130"/>
      <c r="C28" s="131"/>
      <c r="D28" s="130"/>
      <c r="E28" s="130"/>
      <c r="F28" s="109"/>
      <c r="G28" s="110"/>
      <c r="H28" s="110"/>
      <c r="I28" s="110"/>
      <c r="J28" s="110"/>
      <c r="K28" s="110"/>
      <c r="L28" s="110" t="s">
        <v>11</v>
      </c>
      <c r="M28" s="107" t="s">
        <v>172</v>
      </c>
      <c r="N28" s="110"/>
      <c r="O28" s="110" t="s">
        <v>11</v>
      </c>
      <c r="P28" s="110"/>
      <c r="Q28" s="110"/>
    </row>
    <row r="29" spans="1:17" ht="10.5" customHeight="1" x14ac:dyDescent="0.2">
      <c r="A29" s="111" t="s">
        <v>48</v>
      </c>
      <c r="B29" s="132"/>
      <c r="C29" s="132"/>
      <c r="D29" s="132"/>
      <c r="E29" s="133"/>
      <c r="F29" s="113"/>
      <c r="G29" s="113"/>
      <c r="H29" s="113"/>
      <c r="I29" s="113"/>
      <c r="J29" s="113"/>
      <c r="K29" s="113"/>
      <c r="L29" s="113"/>
      <c r="M29" s="113"/>
      <c r="N29" s="113"/>
      <c r="O29" s="113"/>
      <c r="P29" s="113"/>
      <c r="Q29" s="113"/>
    </row>
    <row r="30" spans="1:17" ht="15" x14ac:dyDescent="0.2">
      <c r="A30" s="108">
        <f>1+A28</f>
        <v>14</v>
      </c>
      <c r="B30" s="128" t="s">
        <v>20</v>
      </c>
      <c r="C30" s="129" t="s">
        <v>30</v>
      </c>
      <c r="D30" s="128">
        <v>3</v>
      </c>
      <c r="E30" s="128" t="s">
        <v>156</v>
      </c>
      <c r="F30" s="108"/>
      <c r="G30" s="114"/>
      <c r="H30" s="114"/>
      <c r="I30" s="114"/>
      <c r="J30" s="114"/>
      <c r="K30" s="114"/>
      <c r="L30" s="107" t="s">
        <v>11</v>
      </c>
      <c r="M30" s="107" t="s">
        <v>172</v>
      </c>
      <c r="N30" s="114"/>
      <c r="O30" s="114" t="s">
        <v>11</v>
      </c>
      <c r="P30" s="114"/>
      <c r="Q30" s="114"/>
    </row>
    <row r="31" spans="1:17" ht="15" x14ac:dyDescent="0.2">
      <c r="A31" s="106">
        <f t="shared" si="0"/>
        <v>15</v>
      </c>
      <c r="B31" s="128" t="s">
        <v>21</v>
      </c>
      <c r="C31" s="129" t="s">
        <v>28</v>
      </c>
      <c r="D31" s="128">
        <v>3</v>
      </c>
      <c r="E31" s="128" t="s">
        <v>156</v>
      </c>
      <c r="F31" s="106"/>
      <c r="G31" s="107"/>
      <c r="H31" s="107"/>
      <c r="I31" s="107"/>
      <c r="J31" s="107"/>
      <c r="K31" s="107"/>
      <c r="L31" s="107" t="s">
        <v>11</v>
      </c>
      <c r="M31" s="107" t="s">
        <v>172</v>
      </c>
      <c r="N31" s="107"/>
      <c r="O31" s="107" t="s">
        <v>11</v>
      </c>
      <c r="P31" s="107"/>
      <c r="Q31" s="107"/>
    </row>
    <row r="32" spans="1:17" ht="15" x14ac:dyDescent="0.2">
      <c r="A32" s="106">
        <f t="shared" si="0"/>
        <v>16</v>
      </c>
      <c r="B32" s="128" t="s">
        <v>22</v>
      </c>
      <c r="C32" s="129" t="s">
        <v>27</v>
      </c>
      <c r="D32" s="128">
        <v>2</v>
      </c>
      <c r="E32" s="128" t="s">
        <v>156</v>
      </c>
      <c r="F32" s="106"/>
      <c r="G32" s="107"/>
      <c r="H32" s="107"/>
      <c r="I32" s="107"/>
      <c r="J32" s="107"/>
      <c r="K32" s="107"/>
      <c r="L32" s="107" t="s">
        <v>11</v>
      </c>
      <c r="M32" s="107" t="s">
        <v>172</v>
      </c>
      <c r="N32" s="107"/>
      <c r="O32" s="107" t="s">
        <v>11</v>
      </c>
      <c r="P32" s="107"/>
      <c r="Q32" s="107"/>
    </row>
    <row r="33" spans="1:17" ht="15" x14ac:dyDescent="0.2">
      <c r="A33" s="106">
        <f t="shared" si="0"/>
        <v>17</v>
      </c>
      <c r="B33" s="128" t="s">
        <v>23</v>
      </c>
      <c r="C33" s="129" t="s">
        <v>29</v>
      </c>
      <c r="D33" s="128">
        <v>3</v>
      </c>
      <c r="E33" s="128" t="s">
        <v>156</v>
      </c>
      <c r="F33" s="106"/>
      <c r="G33" s="107"/>
      <c r="H33" s="107"/>
      <c r="I33" s="107"/>
      <c r="J33" s="107"/>
      <c r="K33" s="107"/>
      <c r="L33" s="107" t="s">
        <v>11</v>
      </c>
      <c r="M33" s="107" t="s">
        <v>172</v>
      </c>
      <c r="N33" s="107"/>
      <c r="O33" s="107" t="s">
        <v>11</v>
      </c>
      <c r="P33" s="107"/>
      <c r="Q33" s="107"/>
    </row>
    <row r="34" spans="1:17" ht="15" x14ac:dyDescent="0.2">
      <c r="A34" s="106">
        <f t="shared" si="0"/>
        <v>18</v>
      </c>
      <c r="B34" s="128"/>
      <c r="C34" s="129"/>
      <c r="D34" s="128"/>
      <c r="E34" s="128"/>
      <c r="F34" s="106"/>
      <c r="G34" s="107"/>
      <c r="H34" s="107"/>
      <c r="I34" s="107"/>
      <c r="J34" s="107"/>
      <c r="K34" s="107"/>
      <c r="L34" s="107" t="s">
        <v>11</v>
      </c>
      <c r="M34" s="107" t="s">
        <v>172</v>
      </c>
      <c r="N34" s="107"/>
      <c r="O34" s="107" t="s">
        <v>11</v>
      </c>
      <c r="P34" s="107"/>
      <c r="Q34" s="107"/>
    </row>
    <row r="35" spans="1:17" ht="15.75" x14ac:dyDescent="0.2">
      <c r="A35" s="111" t="s">
        <v>49</v>
      </c>
      <c r="B35" s="132"/>
      <c r="C35" s="132"/>
      <c r="D35" s="132"/>
      <c r="E35" s="133"/>
      <c r="F35" s="113"/>
      <c r="G35" s="113"/>
      <c r="H35" s="113"/>
      <c r="I35" s="113"/>
      <c r="J35" s="113"/>
      <c r="K35" s="113"/>
      <c r="L35" s="113"/>
      <c r="M35" s="113"/>
      <c r="N35" s="113"/>
      <c r="O35" s="113"/>
      <c r="P35" s="113"/>
      <c r="Q35" s="113"/>
    </row>
    <row r="36" spans="1:17" ht="15" x14ac:dyDescent="0.2">
      <c r="A36" s="106">
        <f>+A34+1</f>
        <v>19</v>
      </c>
      <c r="B36" s="128" t="s">
        <v>113</v>
      </c>
      <c r="C36" s="129" t="s">
        <v>114</v>
      </c>
      <c r="D36" s="128">
        <v>3</v>
      </c>
      <c r="E36" s="128" t="s">
        <v>156</v>
      </c>
      <c r="F36" s="106"/>
      <c r="G36" s="107"/>
      <c r="H36" s="107"/>
      <c r="I36" s="107"/>
      <c r="J36" s="107"/>
      <c r="K36" s="107"/>
      <c r="L36" s="107" t="s">
        <v>11</v>
      </c>
      <c r="M36" s="107" t="s">
        <v>172</v>
      </c>
      <c r="N36" s="107"/>
      <c r="O36" s="107" t="s">
        <v>11</v>
      </c>
      <c r="P36" s="107"/>
      <c r="Q36" s="107"/>
    </row>
    <row r="37" spans="1:17" ht="15" x14ac:dyDescent="0.2">
      <c r="A37" s="106">
        <f t="shared" si="0"/>
        <v>20</v>
      </c>
      <c r="B37" s="27" t="s">
        <v>206</v>
      </c>
      <c r="C37" s="129" t="s">
        <v>207</v>
      </c>
      <c r="D37" s="128">
        <v>4</v>
      </c>
      <c r="E37" s="128" t="s">
        <v>156</v>
      </c>
      <c r="F37" s="106"/>
      <c r="G37" s="107"/>
      <c r="H37" s="107"/>
      <c r="I37" s="107"/>
      <c r="J37" s="107"/>
      <c r="K37" s="107"/>
      <c r="L37" s="107" t="s">
        <v>11</v>
      </c>
      <c r="M37" s="107"/>
      <c r="N37" s="107"/>
      <c r="O37" s="107" t="s">
        <v>11</v>
      </c>
      <c r="P37" s="107"/>
      <c r="Q37" s="107"/>
    </row>
    <row r="38" spans="1:17" ht="15" x14ac:dyDescent="0.2">
      <c r="A38" s="106">
        <f t="shared" si="0"/>
        <v>21</v>
      </c>
      <c r="B38" s="128" t="s">
        <v>208</v>
      </c>
      <c r="C38" s="129" t="s">
        <v>209</v>
      </c>
      <c r="D38" s="128">
        <v>3</v>
      </c>
      <c r="E38" s="128" t="s">
        <v>156</v>
      </c>
      <c r="F38" s="106"/>
      <c r="G38" s="107"/>
      <c r="H38" s="107"/>
      <c r="I38" s="107"/>
      <c r="J38" s="107"/>
      <c r="K38" s="107"/>
      <c r="L38" s="107" t="s">
        <v>11</v>
      </c>
      <c r="M38" s="107"/>
      <c r="N38" s="107"/>
      <c r="O38" s="107" t="s">
        <v>11</v>
      </c>
      <c r="P38" s="107"/>
      <c r="Q38" s="107"/>
    </row>
    <row r="39" spans="1:17" ht="15" x14ac:dyDescent="0.2">
      <c r="A39" s="106">
        <f t="shared" si="0"/>
        <v>22</v>
      </c>
      <c r="B39" s="128" t="s">
        <v>210</v>
      </c>
      <c r="C39" s="129" t="s">
        <v>112</v>
      </c>
      <c r="D39" s="128">
        <v>3</v>
      </c>
      <c r="E39" s="128" t="s">
        <v>156</v>
      </c>
      <c r="F39" s="106"/>
      <c r="G39" s="107"/>
      <c r="H39" s="107"/>
      <c r="I39" s="107"/>
      <c r="J39" s="107"/>
      <c r="K39" s="107"/>
      <c r="L39" s="107" t="s">
        <v>11</v>
      </c>
      <c r="M39" s="107"/>
      <c r="N39" s="107"/>
      <c r="O39" s="107" t="s">
        <v>11</v>
      </c>
      <c r="P39" s="107"/>
      <c r="Q39" s="107"/>
    </row>
    <row r="40" spans="1:17" ht="15" x14ac:dyDescent="0.2">
      <c r="A40" s="106">
        <f t="shared" si="0"/>
        <v>23</v>
      </c>
      <c r="B40" s="128" t="s">
        <v>211</v>
      </c>
      <c r="C40" s="129" t="s">
        <v>212</v>
      </c>
      <c r="D40" s="128">
        <v>3</v>
      </c>
      <c r="E40" s="128" t="s">
        <v>156</v>
      </c>
      <c r="F40" s="106"/>
      <c r="G40" s="107"/>
      <c r="H40" s="107"/>
      <c r="I40" s="107"/>
      <c r="J40" s="107"/>
      <c r="K40" s="107"/>
      <c r="L40" s="107" t="s">
        <v>11</v>
      </c>
      <c r="M40" s="107"/>
      <c r="N40" s="107"/>
      <c r="O40" s="107" t="s">
        <v>11</v>
      </c>
      <c r="P40" s="107"/>
      <c r="Q40" s="107"/>
    </row>
    <row r="41" spans="1:17" ht="15" x14ac:dyDescent="0.2">
      <c r="A41" s="106">
        <f t="shared" si="0"/>
        <v>24</v>
      </c>
      <c r="B41" s="128" t="s">
        <v>213</v>
      </c>
      <c r="C41" s="129" t="s">
        <v>214</v>
      </c>
      <c r="D41" s="128">
        <v>3</v>
      </c>
      <c r="E41" s="128" t="s">
        <v>156</v>
      </c>
      <c r="F41" s="106"/>
      <c r="G41" s="107"/>
      <c r="H41" s="107"/>
      <c r="I41" s="107"/>
      <c r="J41" s="107"/>
      <c r="K41" s="107"/>
      <c r="L41" s="107" t="s">
        <v>11</v>
      </c>
      <c r="M41" s="107"/>
      <c r="N41" s="107"/>
      <c r="O41" s="107" t="s">
        <v>11</v>
      </c>
      <c r="P41" s="107"/>
      <c r="Q41" s="107"/>
    </row>
    <row r="42" spans="1:17" ht="15" x14ac:dyDescent="0.2">
      <c r="A42" s="106">
        <f t="shared" si="0"/>
        <v>25</v>
      </c>
      <c r="B42" s="128" t="s">
        <v>215</v>
      </c>
      <c r="C42" s="129" t="s">
        <v>216</v>
      </c>
      <c r="D42" s="128">
        <v>3</v>
      </c>
      <c r="E42" s="128" t="s">
        <v>156</v>
      </c>
      <c r="F42" s="106"/>
      <c r="G42" s="107"/>
      <c r="H42" s="107"/>
      <c r="I42" s="107"/>
      <c r="J42" s="107"/>
      <c r="K42" s="107"/>
      <c r="L42" s="107" t="s">
        <v>11</v>
      </c>
      <c r="M42" s="107"/>
      <c r="N42" s="107"/>
      <c r="O42" s="107" t="s">
        <v>11</v>
      </c>
      <c r="P42" s="107"/>
      <c r="Q42" s="107"/>
    </row>
    <row r="43" spans="1:17" ht="15" x14ac:dyDescent="0.2">
      <c r="A43" s="106">
        <f t="shared" si="0"/>
        <v>26</v>
      </c>
      <c r="B43" s="128" t="s">
        <v>217</v>
      </c>
      <c r="C43" s="129" t="s">
        <v>230</v>
      </c>
      <c r="D43" s="128">
        <v>3</v>
      </c>
      <c r="E43" s="128" t="s">
        <v>156</v>
      </c>
      <c r="F43" s="106"/>
      <c r="G43" s="107"/>
      <c r="H43" s="107"/>
      <c r="I43" s="107"/>
      <c r="J43" s="107"/>
      <c r="K43" s="107"/>
      <c r="L43" s="107" t="s">
        <v>11</v>
      </c>
      <c r="M43" s="107"/>
      <c r="N43" s="107"/>
      <c r="O43" s="107" t="s">
        <v>11</v>
      </c>
      <c r="P43" s="107"/>
      <c r="Q43" s="107"/>
    </row>
    <row r="44" spans="1:17" ht="15" x14ac:dyDescent="0.2">
      <c r="A44" s="106">
        <f t="shared" si="0"/>
        <v>27</v>
      </c>
      <c r="B44" s="128" t="s">
        <v>218</v>
      </c>
      <c r="C44" s="129" t="s">
        <v>219</v>
      </c>
      <c r="D44" s="128">
        <v>3</v>
      </c>
      <c r="E44" s="128" t="s">
        <v>156</v>
      </c>
      <c r="F44" s="106"/>
      <c r="G44" s="107"/>
      <c r="H44" s="107"/>
      <c r="I44" s="107"/>
      <c r="J44" s="107"/>
      <c r="K44" s="107"/>
      <c r="L44" s="107" t="s">
        <v>11</v>
      </c>
      <c r="M44" s="107"/>
      <c r="N44" s="107"/>
      <c r="O44" s="107" t="s">
        <v>11</v>
      </c>
      <c r="P44" s="107"/>
      <c r="Q44" s="107"/>
    </row>
    <row r="45" spans="1:17" ht="15" x14ac:dyDescent="0.2">
      <c r="A45" s="106">
        <f t="shared" si="0"/>
        <v>28</v>
      </c>
      <c r="B45" s="128" t="s">
        <v>220</v>
      </c>
      <c r="C45" s="129" t="s">
        <v>221</v>
      </c>
      <c r="D45" s="128">
        <v>3</v>
      </c>
      <c r="E45" s="128" t="s">
        <v>156</v>
      </c>
      <c r="F45" s="106"/>
      <c r="G45" s="107"/>
      <c r="H45" s="107"/>
      <c r="I45" s="107"/>
      <c r="J45" s="107"/>
      <c r="K45" s="107"/>
      <c r="L45" s="107" t="s">
        <v>11</v>
      </c>
      <c r="M45" s="107"/>
      <c r="N45" s="107"/>
      <c r="O45" s="107" t="s">
        <v>11</v>
      </c>
      <c r="P45" s="107"/>
      <c r="Q45" s="107"/>
    </row>
    <row r="46" spans="1:17" ht="15" x14ac:dyDescent="0.2">
      <c r="A46" s="106">
        <f t="shared" si="0"/>
        <v>29</v>
      </c>
      <c r="B46" s="128" t="s">
        <v>222</v>
      </c>
      <c r="C46" s="129" t="s">
        <v>223</v>
      </c>
      <c r="D46" s="128">
        <v>3</v>
      </c>
      <c r="E46" s="128" t="s">
        <v>156</v>
      </c>
      <c r="F46" s="106"/>
      <c r="G46" s="107"/>
      <c r="H46" s="107"/>
      <c r="I46" s="107"/>
      <c r="J46" s="107"/>
      <c r="K46" s="107"/>
      <c r="L46" s="107" t="s">
        <v>11</v>
      </c>
      <c r="M46" s="107"/>
      <c r="N46" s="107"/>
      <c r="O46" s="107" t="s">
        <v>11</v>
      </c>
      <c r="P46" s="107"/>
      <c r="Q46" s="107"/>
    </row>
    <row r="47" spans="1:17" ht="15" x14ac:dyDescent="0.2">
      <c r="A47" s="106">
        <f t="shared" si="0"/>
        <v>30</v>
      </c>
      <c r="B47" s="128" t="s">
        <v>224</v>
      </c>
      <c r="C47" s="129" t="s">
        <v>225</v>
      </c>
      <c r="D47" s="128">
        <v>2</v>
      </c>
      <c r="E47" s="128" t="s">
        <v>156</v>
      </c>
      <c r="F47" s="106"/>
      <c r="G47" s="107"/>
      <c r="H47" s="107"/>
      <c r="I47" s="107"/>
      <c r="J47" s="107"/>
      <c r="K47" s="107"/>
      <c r="L47" s="107" t="s">
        <v>11</v>
      </c>
      <c r="M47" s="107"/>
      <c r="N47" s="107"/>
      <c r="O47" s="107" t="s">
        <v>11</v>
      </c>
      <c r="P47" s="107"/>
      <c r="Q47" s="107"/>
    </row>
    <row r="48" spans="1:17" ht="15" x14ac:dyDescent="0.2">
      <c r="A48" s="106">
        <f t="shared" si="0"/>
        <v>31</v>
      </c>
      <c r="B48" s="128" t="s">
        <v>226</v>
      </c>
      <c r="C48" s="129" t="s">
        <v>225</v>
      </c>
      <c r="D48" s="128">
        <v>2</v>
      </c>
      <c r="E48" s="128" t="s">
        <v>156</v>
      </c>
      <c r="F48" s="106"/>
      <c r="G48" s="107"/>
      <c r="H48" s="107"/>
      <c r="I48" s="107"/>
      <c r="J48" s="107"/>
      <c r="K48" s="107"/>
      <c r="L48" s="107" t="s">
        <v>11</v>
      </c>
      <c r="M48" s="107"/>
      <c r="N48" s="107"/>
      <c r="O48" s="107" t="s">
        <v>11</v>
      </c>
      <c r="P48" s="107"/>
      <c r="Q48" s="107"/>
    </row>
    <row r="49" spans="1:17" ht="15" x14ac:dyDescent="0.2">
      <c r="A49" s="106">
        <f t="shared" si="0"/>
        <v>32</v>
      </c>
      <c r="B49" s="128" t="s">
        <v>39</v>
      </c>
      <c r="C49" s="129" t="s">
        <v>231</v>
      </c>
      <c r="D49" s="128">
        <v>1</v>
      </c>
      <c r="E49" s="128" t="s">
        <v>156</v>
      </c>
      <c r="F49" s="106"/>
      <c r="G49" s="107"/>
      <c r="H49" s="107"/>
      <c r="I49" s="107"/>
      <c r="J49" s="107"/>
      <c r="K49" s="107"/>
      <c r="L49" s="107" t="s">
        <v>11</v>
      </c>
      <c r="M49" s="107"/>
      <c r="N49" s="107"/>
      <c r="O49" s="107" t="s">
        <v>11</v>
      </c>
      <c r="P49" s="107"/>
      <c r="Q49" s="107"/>
    </row>
    <row r="50" spans="1:17" ht="15" x14ac:dyDescent="0.2">
      <c r="A50" s="106">
        <f t="shared" si="0"/>
        <v>33</v>
      </c>
      <c r="B50" s="128" t="s">
        <v>227</v>
      </c>
      <c r="C50" s="129" t="s">
        <v>159</v>
      </c>
      <c r="D50" s="128">
        <v>3</v>
      </c>
      <c r="E50" s="128" t="s">
        <v>156</v>
      </c>
      <c r="F50" s="106"/>
      <c r="G50" s="107"/>
      <c r="H50" s="107"/>
      <c r="I50" s="107"/>
      <c r="J50" s="107"/>
      <c r="K50" s="107"/>
      <c r="L50" s="107" t="s">
        <v>11</v>
      </c>
      <c r="M50" s="107"/>
      <c r="N50" s="107"/>
      <c r="O50" s="107" t="s">
        <v>11</v>
      </c>
      <c r="P50" s="107"/>
      <c r="Q50" s="107"/>
    </row>
    <row r="51" spans="1:17" ht="15" x14ac:dyDescent="0.2">
      <c r="A51" s="106">
        <f t="shared" si="0"/>
        <v>34</v>
      </c>
      <c r="B51" s="128" t="s">
        <v>228</v>
      </c>
      <c r="C51" s="129" t="s">
        <v>229</v>
      </c>
      <c r="D51" s="128">
        <v>1</v>
      </c>
      <c r="E51" s="128" t="s">
        <v>156</v>
      </c>
      <c r="F51" s="106"/>
      <c r="G51" s="107"/>
      <c r="H51" s="107"/>
      <c r="I51" s="107"/>
      <c r="J51" s="107"/>
      <c r="K51" s="107"/>
      <c r="L51" s="107" t="s">
        <v>11</v>
      </c>
      <c r="M51" s="107"/>
      <c r="N51" s="107"/>
      <c r="O51" s="107" t="s">
        <v>11</v>
      </c>
      <c r="P51" s="107"/>
      <c r="Q51" s="107"/>
    </row>
    <row r="52" spans="1:17" ht="15" x14ac:dyDescent="0.2">
      <c r="A52" s="106">
        <f t="shared" si="0"/>
        <v>35</v>
      </c>
      <c r="B52" s="128" t="s">
        <v>105</v>
      </c>
      <c r="C52" s="129" t="s">
        <v>111</v>
      </c>
      <c r="D52" s="128">
        <v>3</v>
      </c>
      <c r="E52" s="128" t="s">
        <v>156</v>
      </c>
      <c r="F52" s="106"/>
      <c r="G52" s="107"/>
      <c r="H52" s="107"/>
      <c r="I52" s="107"/>
      <c r="J52" s="107"/>
      <c r="K52" s="107"/>
      <c r="L52" s="107" t="s">
        <v>11</v>
      </c>
      <c r="M52" s="107"/>
      <c r="N52" s="107"/>
      <c r="O52" s="107" t="s">
        <v>11</v>
      </c>
      <c r="P52" s="107"/>
      <c r="Q52" s="107"/>
    </row>
    <row r="53" spans="1:17" ht="15" x14ac:dyDescent="0.2">
      <c r="A53" s="106">
        <f t="shared" si="0"/>
        <v>36</v>
      </c>
      <c r="B53" s="128" t="s">
        <v>299</v>
      </c>
      <c r="C53" s="129" t="s">
        <v>300</v>
      </c>
      <c r="D53" s="128">
        <v>1</v>
      </c>
      <c r="E53" s="128" t="s">
        <v>156</v>
      </c>
      <c r="F53" s="106"/>
      <c r="G53" s="107"/>
      <c r="H53" s="107"/>
      <c r="I53" s="107"/>
      <c r="J53" s="107"/>
      <c r="K53" s="107"/>
      <c r="L53" s="107" t="s">
        <v>11</v>
      </c>
      <c r="M53" s="107" t="s">
        <v>172</v>
      </c>
      <c r="N53" s="107"/>
      <c r="O53" s="107" t="s">
        <v>11</v>
      </c>
      <c r="P53" s="107"/>
      <c r="Q53" s="107"/>
    </row>
    <row r="54" spans="1:17" ht="15" x14ac:dyDescent="0.2">
      <c r="A54" s="106">
        <f>1+A53</f>
        <v>37</v>
      </c>
      <c r="B54" s="128" t="s">
        <v>301</v>
      </c>
      <c r="C54" s="129" t="s">
        <v>302</v>
      </c>
      <c r="D54" s="128">
        <v>1</v>
      </c>
      <c r="E54" s="128" t="s">
        <v>156</v>
      </c>
      <c r="F54" s="106"/>
      <c r="G54" s="107"/>
      <c r="H54" s="107"/>
      <c r="I54" s="107"/>
      <c r="J54" s="107"/>
      <c r="K54" s="107"/>
      <c r="L54" s="107" t="s">
        <v>11</v>
      </c>
      <c r="M54" s="107" t="s">
        <v>172</v>
      </c>
      <c r="N54" s="107"/>
      <c r="O54" s="107" t="s">
        <v>11</v>
      </c>
      <c r="P54" s="107"/>
      <c r="Q54" s="107"/>
    </row>
    <row r="55" spans="1:17" ht="15" x14ac:dyDescent="0.2">
      <c r="A55" s="106">
        <f>1+A54</f>
        <v>38</v>
      </c>
      <c r="B55" s="128"/>
      <c r="C55" s="129"/>
      <c r="D55" s="128"/>
      <c r="E55" s="128"/>
      <c r="F55" s="106"/>
      <c r="G55" s="107"/>
      <c r="H55" s="107"/>
      <c r="I55" s="107"/>
      <c r="J55" s="107"/>
      <c r="K55" s="107"/>
      <c r="L55" s="107" t="s">
        <v>11</v>
      </c>
      <c r="M55" s="107" t="s">
        <v>172</v>
      </c>
      <c r="N55" s="107"/>
      <c r="O55" s="107" t="s">
        <v>11</v>
      </c>
      <c r="P55" s="107"/>
      <c r="Q55" s="107"/>
    </row>
    <row r="56" spans="1:17" ht="15.75" x14ac:dyDescent="0.2">
      <c r="A56" s="111" t="s">
        <v>50</v>
      </c>
      <c r="B56" s="132"/>
      <c r="C56" s="132"/>
      <c r="D56" s="132"/>
      <c r="E56" s="133"/>
      <c r="F56" s="113"/>
      <c r="G56" s="113"/>
      <c r="H56" s="113"/>
      <c r="I56" s="113"/>
      <c r="J56" s="113"/>
      <c r="K56" s="113"/>
      <c r="L56" s="113"/>
      <c r="M56" s="113"/>
      <c r="N56" s="113"/>
      <c r="O56" s="113"/>
      <c r="P56" s="113"/>
      <c r="Q56" s="113"/>
    </row>
    <row r="57" spans="1:17" ht="15" x14ac:dyDescent="0.2">
      <c r="A57" s="106">
        <f>+A55+1</f>
        <v>39</v>
      </c>
      <c r="B57" s="106"/>
      <c r="C57" s="138"/>
      <c r="D57" s="128">
        <v>3</v>
      </c>
      <c r="E57" s="128" t="s">
        <v>156</v>
      </c>
      <c r="F57" s="106"/>
      <c r="G57" s="107"/>
      <c r="H57" s="107"/>
      <c r="I57" s="107"/>
      <c r="J57" s="107"/>
      <c r="K57" s="107"/>
      <c r="L57" s="107" t="s">
        <v>11</v>
      </c>
      <c r="M57" s="107" t="s">
        <v>172</v>
      </c>
      <c r="N57" s="107" t="s">
        <v>172</v>
      </c>
      <c r="O57" s="107" t="s">
        <v>11</v>
      </c>
      <c r="P57" s="107"/>
      <c r="Q57" s="107"/>
    </row>
    <row r="58" spans="1:17" ht="15" x14ac:dyDescent="0.2">
      <c r="A58" s="106">
        <f>1+A57</f>
        <v>40</v>
      </c>
      <c r="B58" s="106"/>
      <c r="C58" s="138"/>
      <c r="D58" s="128">
        <v>3</v>
      </c>
      <c r="E58" s="128" t="s">
        <v>156</v>
      </c>
      <c r="F58" s="106"/>
      <c r="G58" s="107"/>
      <c r="H58" s="107"/>
      <c r="I58" s="107"/>
      <c r="J58" s="107"/>
      <c r="K58" s="107"/>
      <c r="L58" s="107" t="s">
        <v>11</v>
      </c>
      <c r="M58" s="107" t="s">
        <v>172</v>
      </c>
      <c r="N58" s="107" t="s">
        <v>172</v>
      </c>
      <c r="O58" s="107" t="s">
        <v>11</v>
      </c>
      <c r="P58" s="107"/>
      <c r="Q58" s="107"/>
    </row>
    <row r="59" spans="1:17" ht="15" x14ac:dyDescent="0.2">
      <c r="A59" s="106">
        <f t="shared" si="0"/>
        <v>41</v>
      </c>
      <c r="B59" s="106"/>
      <c r="C59" s="138"/>
      <c r="D59" s="128">
        <v>3</v>
      </c>
      <c r="E59" s="128" t="s">
        <v>156</v>
      </c>
      <c r="F59" s="106"/>
      <c r="G59" s="107"/>
      <c r="H59" s="107"/>
      <c r="I59" s="107"/>
      <c r="J59" s="107"/>
      <c r="K59" s="107"/>
      <c r="L59" s="107" t="s">
        <v>11</v>
      </c>
      <c r="M59" s="107" t="s">
        <v>172</v>
      </c>
      <c r="N59" s="107" t="s">
        <v>172</v>
      </c>
      <c r="O59" s="107" t="s">
        <v>11</v>
      </c>
      <c r="P59" s="107"/>
      <c r="Q59" s="107"/>
    </row>
    <row r="60" spans="1:17" ht="15" x14ac:dyDescent="0.2">
      <c r="A60" s="106">
        <f t="shared" si="0"/>
        <v>42</v>
      </c>
      <c r="B60" s="106"/>
      <c r="C60" s="138"/>
      <c r="D60" s="128"/>
      <c r="E60" s="128"/>
      <c r="F60" s="106"/>
      <c r="G60" s="107"/>
      <c r="H60" s="107"/>
      <c r="I60" s="107"/>
      <c r="J60" s="107"/>
      <c r="K60" s="107"/>
      <c r="L60" s="107"/>
      <c r="M60" s="107"/>
      <c r="N60" s="107"/>
      <c r="O60" s="107"/>
      <c r="P60" s="107"/>
      <c r="Q60" s="107"/>
    </row>
    <row r="61" spans="1:17" ht="15" x14ac:dyDescent="0.2">
      <c r="A61" s="106">
        <f t="shared" si="0"/>
        <v>43</v>
      </c>
      <c r="B61" s="106"/>
      <c r="C61" s="138"/>
      <c r="D61" s="128"/>
      <c r="E61" s="128"/>
      <c r="F61" s="106"/>
      <c r="G61" s="107"/>
      <c r="H61" s="107"/>
      <c r="I61" s="107"/>
      <c r="J61" s="107"/>
      <c r="K61" s="107"/>
      <c r="L61" s="107"/>
      <c r="M61" s="107"/>
      <c r="N61" s="107"/>
      <c r="O61" s="107"/>
      <c r="P61" s="107"/>
      <c r="Q61" s="107"/>
    </row>
    <row r="62" spans="1:17" ht="15" x14ac:dyDescent="0.2">
      <c r="A62" s="106">
        <f t="shared" si="0"/>
        <v>44</v>
      </c>
      <c r="B62" s="128"/>
      <c r="C62" s="129"/>
      <c r="D62" s="128"/>
      <c r="E62" s="128"/>
      <c r="F62" s="106"/>
      <c r="G62" s="107"/>
      <c r="H62" s="107"/>
      <c r="I62" s="107"/>
      <c r="J62" s="107"/>
      <c r="K62" s="107"/>
      <c r="L62" s="107" t="s">
        <v>11</v>
      </c>
      <c r="M62" s="107"/>
      <c r="N62" s="107"/>
      <c r="O62" s="107" t="s">
        <v>11</v>
      </c>
      <c r="P62" s="107"/>
      <c r="Q62" s="107"/>
    </row>
    <row r="63" spans="1:17" s="21" customFormat="1" ht="15" x14ac:dyDescent="0.2">
      <c r="A63" s="112"/>
      <c r="B63" s="133"/>
      <c r="C63" s="133"/>
      <c r="D63" s="133"/>
      <c r="E63" s="133"/>
      <c r="F63" s="112"/>
      <c r="G63" s="112"/>
      <c r="H63" s="112"/>
      <c r="I63" s="112"/>
      <c r="J63" s="112"/>
      <c r="K63" s="112"/>
      <c r="L63" s="112"/>
      <c r="M63" s="112"/>
      <c r="N63" s="112"/>
      <c r="O63" s="112"/>
      <c r="P63" s="112"/>
      <c r="Q63" s="112"/>
    </row>
    <row r="64" spans="1:17" x14ac:dyDescent="0.2">
      <c r="D64"/>
    </row>
    <row r="65" spans="4:4" x14ac:dyDescent="0.2">
      <c r="D65"/>
    </row>
    <row r="66" spans="4:4" x14ac:dyDescent="0.2">
      <c r="D66"/>
    </row>
    <row r="67" spans="4:4" x14ac:dyDescent="0.2">
      <c r="D67"/>
    </row>
  </sheetData>
  <mergeCells count="3">
    <mergeCell ref="A1:F1"/>
    <mergeCell ref="G1:I1"/>
    <mergeCell ref="K1:L1"/>
  </mergeCells>
  <phoneticPr fontId="0" type="noConversion"/>
  <pageMargins left="0.47" right="0.5" top="0.54" bottom="0.61" header="0.5" footer="0.5"/>
  <pageSetup scale="57" orientation="landscape" horizontalDpi="300" verticalDpi="300"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indexed="39"/>
    <pageSetUpPr fitToPage="1"/>
  </sheetPr>
  <dimension ref="A1:K58"/>
  <sheetViews>
    <sheetView topLeftCell="A31" zoomScale="75" workbookViewId="0">
      <selection activeCell="L55" sqref="L55"/>
    </sheetView>
  </sheetViews>
  <sheetFormatPr defaultRowHeight="12.75" x14ac:dyDescent="0.2"/>
  <cols>
    <col min="1" max="1" width="8.140625" customWidth="1"/>
    <col min="2" max="2" width="5.42578125" customWidth="1"/>
    <col min="3" max="3" width="41.42578125" customWidth="1"/>
    <col min="4" max="4" width="12.42578125" customWidth="1"/>
    <col min="5" max="5" width="13.7109375" customWidth="1"/>
    <col min="6" max="6" width="6.140625" customWidth="1"/>
    <col min="7" max="7" width="12.140625" customWidth="1"/>
    <col min="10" max="10" width="10.28515625" customWidth="1"/>
  </cols>
  <sheetData>
    <row r="1" spans="1:11" ht="13.5" thickBot="1" x14ac:dyDescent="0.25"/>
    <row r="2" spans="1:11" ht="18.75" thickBot="1" x14ac:dyDescent="0.3">
      <c r="A2" s="153" t="s">
        <v>126</v>
      </c>
      <c r="B2" s="154"/>
      <c r="C2" s="154"/>
      <c r="D2" s="154"/>
      <c r="E2" s="154"/>
      <c r="F2" s="154"/>
      <c r="G2" s="154"/>
      <c r="H2" s="154"/>
      <c r="I2" s="154"/>
      <c r="J2" s="154"/>
      <c r="K2" s="155"/>
    </row>
    <row r="3" spans="1:11" ht="54" customHeight="1" thickBot="1" x14ac:dyDescent="0.25">
      <c r="A3" s="157" t="s">
        <v>155</v>
      </c>
      <c r="B3" s="158"/>
      <c r="C3" s="158"/>
      <c r="D3" s="158"/>
      <c r="E3" s="158"/>
      <c r="F3" s="158"/>
      <c r="G3" s="158"/>
      <c r="H3" s="158"/>
      <c r="I3" s="158"/>
      <c r="J3" s="159"/>
      <c r="K3" s="101"/>
    </row>
    <row r="4" spans="1:11" ht="35.25" customHeight="1" thickBot="1" x14ac:dyDescent="0.25">
      <c r="A4" s="160" t="s">
        <v>146</v>
      </c>
      <c r="B4" s="161"/>
      <c r="C4" s="161"/>
      <c r="D4" s="161"/>
      <c r="E4" s="161"/>
      <c r="F4" s="161"/>
      <c r="G4" s="161"/>
      <c r="H4" s="161"/>
      <c r="I4" s="161"/>
      <c r="J4" s="162"/>
      <c r="K4" s="101"/>
    </row>
    <row r="5" spans="1:11" ht="30" customHeight="1" thickBot="1" x14ac:dyDescent="0.25">
      <c r="A5" s="157" t="s">
        <v>147</v>
      </c>
      <c r="B5" s="158"/>
      <c r="C5" s="158"/>
      <c r="D5" s="158"/>
      <c r="E5" s="158"/>
      <c r="F5" s="158"/>
      <c r="G5" s="158"/>
      <c r="H5" s="158"/>
      <c r="I5" s="158"/>
      <c r="J5" s="159"/>
      <c r="K5" s="101"/>
    </row>
    <row r="6" spans="1:11" ht="23.25" customHeight="1" thickBot="1" x14ac:dyDescent="0.25">
      <c r="A6" s="157" t="s">
        <v>148</v>
      </c>
      <c r="B6" s="158"/>
      <c r="C6" s="158"/>
      <c r="D6" s="158"/>
      <c r="E6" s="158"/>
      <c r="F6" s="158"/>
      <c r="G6" s="158"/>
      <c r="H6" s="158"/>
      <c r="I6" s="158"/>
      <c r="J6" s="159"/>
      <c r="K6" s="101"/>
    </row>
    <row r="7" spans="1:11" ht="19.149999999999999" customHeight="1" thickBot="1" x14ac:dyDescent="0.25"/>
    <row r="8" spans="1:11" ht="78" customHeight="1" thickBot="1" x14ac:dyDescent="0.25">
      <c r="A8" s="167" t="s">
        <v>194</v>
      </c>
      <c r="B8" s="168"/>
      <c r="C8" s="168"/>
      <c r="D8" s="168"/>
      <c r="E8" s="168"/>
      <c r="F8" s="168"/>
      <c r="G8" s="168"/>
      <c r="H8" s="168"/>
      <c r="I8" s="168"/>
      <c r="J8" s="168"/>
      <c r="K8" s="169"/>
    </row>
    <row r="9" spans="1:11" ht="14.45" customHeight="1" thickBot="1" x14ac:dyDescent="0.25"/>
    <row r="10" spans="1:11" ht="31.15" customHeight="1" thickBot="1" x14ac:dyDescent="0.25">
      <c r="A10" s="163" t="s">
        <v>183</v>
      </c>
      <c r="B10" s="164"/>
      <c r="C10" s="165"/>
      <c r="D10" s="165"/>
      <c r="E10" s="164"/>
      <c r="F10" s="164"/>
      <c r="G10" s="164"/>
      <c r="H10" s="164"/>
      <c r="I10" s="164"/>
      <c r="J10" s="164"/>
      <c r="K10" s="166"/>
    </row>
    <row r="11" spans="1:11" ht="15" customHeight="1" x14ac:dyDescent="0.2">
      <c r="C11" s="99" t="s">
        <v>184</v>
      </c>
      <c r="D11" s="100"/>
    </row>
    <row r="12" spans="1:11" ht="15" customHeight="1" x14ac:dyDescent="0.2">
      <c r="C12" s="99" t="s">
        <v>185</v>
      </c>
      <c r="D12" s="100"/>
    </row>
    <row r="13" spans="1:11" ht="15" customHeight="1" thickBot="1" x14ac:dyDescent="0.25">
      <c r="C13" s="99" t="s">
        <v>186</v>
      </c>
      <c r="D13" s="100"/>
    </row>
    <row r="14" spans="1:11" ht="15.75" thickBot="1" x14ac:dyDescent="0.25">
      <c r="A14" s="61"/>
      <c r="B14" s="150" t="s">
        <v>127</v>
      </c>
      <c r="C14" s="156"/>
      <c r="D14" s="156"/>
      <c r="E14" s="151"/>
      <c r="F14" s="151"/>
      <c r="G14" s="151"/>
      <c r="H14" s="151"/>
      <c r="I14" s="151"/>
      <c r="J14" s="152"/>
    </row>
    <row r="15" spans="1:11" s="54" customFormat="1" ht="18.75" customHeight="1" x14ac:dyDescent="0.2">
      <c r="C15" s="75" t="s">
        <v>128</v>
      </c>
      <c r="D15" s="76" t="s">
        <v>121</v>
      </c>
      <c r="E15" s="77" t="s">
        <v>130</v>
      </c>
      <c r="F15" s="76" t="s">
        <v>95</v>
      </c>
      <c r="G15" s="76" t="s">
        <v>122</v>
      </c>
      <c r="H15" s="76" t="s">
        <v>123</v>
      </c>
      <c r="I15" s="78" t="s">
        <v>60</v>
      </c>
    </row>
    <row r="16" spans="1:11" x14ac:dyDescent="0.2">
      <c r="C16" s="55" t="s">
        <v>129</v>
      </c>
      <c r="D16" s="1"/>
      <c r="E16" s="3"/>
      <c r="F16" s="3">
        <v>3</v>
      </c>
      <c r="G16" s="1"/>
      <c r="H16" s="1"/>
      <c r="I16" s="56"/>
    </row>
    <row r="17" spans="1:10" x14ac:dyDescent="0.2">
      <c r="C17" s="55" t="s">
        <v>131</v>
      </c>
      <c r="D17" s="1"/>
      <c r="E17" s="3"/>
      <c r="F17" s="3">
        <v>3</v>
      </c>
      <c r="G17" s="1"/>
      <c r="H17" s="1"/>
      <c r="I17" s="56"/>
    </row>
    <row r="18" spans="1:10" ht="15" x14ac:dyDescent="0.2">
      <c r="C18" s="79" t="s">
        <v>182</v>
      </c>
      <c r="D18" s="98" t="s">
        <v>175</v>
      </c>
      <c r="E18" s="98" t="s">
        <v>144</v>
      </c>
      <c r="F18" s="3">
        <v>6</v>
      </c>
      <c r="G18" s="1"/>
      <c r="H18" s="1"/>
      <c r="I18" s="56"/>
    </row>
    <row r="19" spans="1:10" ht="15" x14ac:dyDescent="0.2">
      <c r="C19" s="79" t="s">
        <v>182</v>
      </c>
      <c r="D19" s="98" t="s">
        <v>176</v>
      </c>
      <c r="E19" s="98" t="s">
        <v>144</v>
      </c>
      <c r="F19" s="3">
        <v>6</v>
      </c>
      <c r="G19" s="1"/>
      <c r="H19" s="1"/>
      <c r="I19" s="56"/>
    </row>
    <row r="20" spans="1:10" x14ac:dyDescent="0.2">
      <c r="C20" s="55" t="s">
        <v>134</v>
      </c>
      <c r="D20" s="1"/>
      <c r="E20" s="3"/>
      <c r="F20" s="3">
        <v>3</v>
      </c>
      <c r="G20" s="1"/>
      <c r="H20" s="1"/>
      <c r="I20" s="56"/>
    </row>
    <row r="21" spans="1:10" x14ac:dyDescent="0.2">
      <c r="C21" s="55" t="s">
        <v>137</v>
      </c>
      <c r="D21" s="1"/>
      <c r="E21" s="3"/>
      <c r="F21" s="3">
        <v>3</v>
      </c>
      <c r="G21" s="1"/>
      <c r="H21" s="1"/>
      <c r="I21" s="56"/>
    </row>
    <row r="22" spans="1:10" x14ac:dyDescent="0.2">
      <c r="C22" s="55" t="s">
        <v>145</v>
      </c>
      <c r="D22" s="1"/>
      <c r="E22" s="3"/>
      <c r="F22" s="3">
        <v>1</v>
      </c>
      <c r="G22" s="1"/>
      <c r="H22" s="1"/>
      <c r="I22" s="56"/>
    </row>
    <row r="23" spans="1:10" x14ac:dyDescent="0.2">
      <c r="C23" s="55" t="s">
        <v>145</v>
      </c>
      <c r="D23" s="1"/>
      <c r="E23" s="3"/>
      <c r="F23" s="3">
        <v>1</v>
      </c>
      <c r="G23" s="1"/>
      <c r="H23" s="1"/>
      <c r="I23" s="56"/>
    </row>
    <row r="24" spans="1:10" ht="14.45" customHeight="1" thickBot="1" x14ac:dyDescent="0.25"/>
    <row r="25" spans="1:10" ht="15.75" thickBot="1" x14ac:dyDescent="0.25">
      <c r="A25" s="61"/>
      <c r="B25" s="150" t="s">
        <v>141</v>
      </c>
      <c r="C25" s="151"/>
      <c r="D25" s="151"/>
      <c r="E25" s="151"/>
      <c r="F25" s="151"/>
      <c r="G25" s="151"/>
      <c r="H25" s="151"/>
      <c r="I25" s="151"/>
      <c r="J25" s="152"/>
    </row>
    <row r="26" spans="1:10" ht="16.5" customHeight="1" x14ac:dyDescent="0.2">
      <c r="C26" s="75" t="s">
        <v>128</v>
      </c>
      <c r="D26" s="76" t="s">
        <v>121</v>
      </c>
      <c r="E26" s="77" t="s">
        <v>130</v>
      </c>
      <c r="F26" s="76" t="s">
        <v>95</v>
      </c>
      <c r="G26" s="76" t="s">
        <v>122</v>
      </c>
      <c r="H26" s="76" t="s">
        <v>123</v>
      </c>
      <c r="I26" s="78" t="s">
        <v>60</v>
      </c>
    </row>
    <row r="27" spans="1:10" x14ac:dyDescent="0.2">
      <c r="C27" s="55" t="s">
        <v>129</v>
      </c>
      <c r="D27" s="1"/>
      <c r="E27" s="1"/>
      <c r="F27" s="3">
        <v>3</v>
      </c>
      <c r="G27" s="1"/>
      <c r="H27" s="1"/>
      <c r="I27" s="56"/>
    </row>
    <row r="28" spans="1:10" x14ac:dyDescent="0.2">
      <c r="C28" s="55" t="s">
        <v>131</v>
      </c>
      <c r="D28" s="1"/>
      <c r="E28" s="1"/>
      <c r="F28" s="3">
        <v>3</v>
      </c>
      <c r="G28" s="1"/>
      <c r="H28" s="1"/>
      <c r="I28" s="56"/>
    </row>
    <row r="29" spans="1:10" x14ac:dyDescent="0.2">
      <c r="C29" s="55" t="s">
        <v>132</v>
      </c>
      <c r="D29" s="1"/>
      <c r="E29" s="1"/>
      <c r="F29" s="3">
        <v>3</v>
      </c>
      <c r="G29" s="1"/>
      <c r="H29" s="1"/>
      <c r="I29" s="56"/>
    </row>
    <row r="30" spans="1:10" x14ac:dyDescent="0.2">
      <c r="C30" s="55" t="s">
        <v>133</v>
      </c>
      <c r="D30" s="1"/>
      <c r="E30" s="1"/>
      <c r="F30" s="3">
        <v>3</v>
      </c>
      <c r="G30" s="1"/>
      <c r="H30" s="1"/>
      <c r="I30" s="56"/>
    </row>
    <row r="31" spans="1:10" x14ac:dyDescent="0.2">
      <c r="C31" s="55" t="s">
        <v>134</v>
      </c>
      <c r="D31" s="1"/>
      <c r="E31" s="1"/>
      <c r="F31" s="3">
        <v>3</v>
      </c>
      <c r="G31" s="1"/>
      <c r="H31" s="1"/>
      <c r="I31" s="56"/>
    </row>
    <row r="32" spans="1:10" x14ac:dyDescent="0.2">
      <c r="C32" s="55" t="s">
        <v>142</v>
      </c>
      <c r="D32" s="1"/>
      <c r="E32" s="1"/>
      <c r="F32" s="3">
        <v>3</v>
      </c>
      <c r="G32" s="1"/>
      <c r="H32" s="1"/>
      <c r="I32" s="56"/>
    </row>
    <row r="33" spans="1:10" x14ac:dyDescent="0.2">
      <c r="C33" s="55" t="s">
        <v>135</v>
      </c>
      <c r="D33" s="1"/>
      <c r="E33" s="1"/>
      <c r="F33" s="3">
        <v>3</v>
      </c>
      <c r="G33" s="1"/>
      <c r="H33" s="1"/>
      <c r="I33" s="56"/>
    </row>
    <row r="34" spans="1:10" x14ac:dyDescent="0.2">
      <c r="C34" s="55" t="s">
        <v>136</v>
      </c>
      <c r="D34" s="1"/>
      <c r="E34" s="1"/>
      <c r="F34" s="3">
        <v>3</v>
      </c>
      <c r="G34" s="1"/>
      <c r="H34" s="1"/>
      <c r="I34" s="56"/>
    </row>
    <row r="35" spans="1:10" x14ac:dyDescent="0.2">
      <c r="C35" s="55" t="s">
        <v>137</v>
      </c>
      <c r="D35" s="1"/>
      <c r="E35" s="1"/>
      <c r="F35" s="3">
        <v>3</v>
      </c>
      <c r="G35" s="1"/>
      <c r="H35" s="1"/>
      <c r="I35" s="56"/>
    </row>
    <row r="36" spans="1:10" x14ac:dyDescent="0.2">
      <c r="C36" s="55" t="s">
        <v>145</v>
      </c>
      <c r="D36" s="1"/>
      <c r="E36" s="1"/>
      <c r="F36" s="3">
        <v>1</v>
      </c>
      <c r="G36" s="1"/>
      <c r="H36" s="1"/>
      <c r="I36" s="56"/>
    </row>
    <row r="37" spans="1:10" x14ac:dyDescent="0.2">
      <c r="C37" s="55" t="s">
        <v>145</v>
      </c>
      <c r="D37" s="1"/>
      <c r="E37" s="1"/>
      <c r="F37" s="3">
        <v>1</v>
      </c>
      <c r="G37" s="1"/>
      <c r="H37" s="1"/>
      <c r="I37" s="56"/>
    </row>
    <row r="38" spans="1:10" x14ac:dyDescent="0.2">
      <c r="C38" s="55" t="s">
        <v>138</v>
      </c>
      <c r="D38" s="1"/>
      <c r="E38" s="1"/>
      <c r="F38" s="3">
        <v>3</v>
      </c>
      <c r="G38" s="1"/>
      <c r="H38" s="1"/>
      <c r="I38" s="56"/>
    </row>
    <row r="39" spans="1:10" x14ac:dyDescent="0.2">
      <c r="C39" s="55" t="s">
        <v>140</v>
      </c>
      <c r="D39" s="1"/>
      <c r="E39" s="1"/>
      <c r="F39" s="3">
        <v>3</v>
      </c>
      <c r="G39" s="1"/>
      <c r="H39" s="1"/>
      <c r="I39" s="56"/>
    </row>
    <row r="40" spans="1:10" ht="13.5" thickBot="1" x14ac:dyDescent="0.25">
      <c r="C40" s="57" t="s">
        <v>139</v>
      </c>
      <c r="D40" s="58"/>
      <c r="E40" s="58"/>
      <c r="F40" s="60">
        <v>3</v>
      </c>
      <c r="G40" s="58"/>
      <c r="H40" s="58"/>
      <c r="I40" s="59"/>
    </row>
    <row r="41" spans="1:10" ht="15" customHeight="1" thickBot="1" x14ac:dyDescent="0.25"/>
    <row r="42" spans="1:10" ht="15.75" thickBot="1" x14ac:dyDescent="0.25">
      <c r="A42" s="61"/>
      <c r="B42" s="150" t="s">
        <v>143</v>
      </c>
      <c r="C42" s="151"/>
      <c r="D42" s="151"/>
      <c r="E42" s="151"/>
      <c r="F42" s="151"/>
      <c r="G42" s="151"/>
      <c r="H42" s="151"/>
      <c r="I42" s="151"/>
      <c r="J42" s="152"/>
    </row>
    <row r="43" spans="1:10" ht="16.5" customHeight="1" x14ac:dyDescent="0.2">
      <c r="C43" s="62" t="s">
        <v>128</v>
      </c>
      <c r="D43" s="63" t="s">
        <v>121</v>
      </c>
      <c r="E43" s="64" t="s">
        <v>130</v>
      </c>
      <c r="F43" s="63" t="s">
        <v>95</v>
      </c>
      <c r="G43" s="63" t="s">
        <v>122</v>
      </c>
      <c r="H43" s="63" t="s">
        <v>123</v>
      </c>
      <c r="I43" s="65" t="s">
        <v>60</v>
      </c>
    </row>
    <row r="44" spans="1:10" ht="15" x14ac:dyDescent="0.2">
      <c r="C44" s="55" t="s">
        <v>177</v>
      </c>
      <c r="D44" s="98" t="s">
        <v>178</v>
      </c>
      <c r="E44" s="98" t="s">
        <v>144</v>
      </c>
      <c r="F44" s="3">
        <v>3</v>
      </c>
      <c r="G44" s="1"/>
      <c r="H44" s="1"/>
      <c r="I44" s="56"/>
    </row>
    <row r="45" spans="1:10" ht="15" x14ac:dyDescent="0.2">
      <c r="C45" s="55" t="s">
        <v>177</v>
      </c>
      <c r="D45" s="98" t="s">
        <v>179</v>
      </c>
      <c r="E45" s="98" t="s">
        <v>144</v>
      </c>
      <c r="F45" s="3">
        <v>3</v>
      </c>
      <c r="G45" s="1"/>
      <c r="H45" s="1"/>
      <c r="I45" s="56"/>
    </row>
    <row r="46" spans="1:10" ht="15" x14ac:dyDescent="0.2">
      <c r="C46" s="55" t="s">
        <v>177</v>
      </c>
      <c r="D46" s="98" t="s">
        <v>180</v>
      </c>
      <c r="E46" s="98" t="s">
        <v>144</v>
      </c>
      <c r="F46" s="3">
        <v>3</v>
      </c>
      <c r="G46" s="1"/>
      <c r="H46" s="1"/>
      <c r="I46" s="56"/>
    </row>
    <row r="47" spans="1:10" ht="15" x14ac:dyDescent="0.2">
      <c r="C47" s="55" t="s">
        <v>177</v>
      </c>
      <c r="D47" s="98" t="s">
        <v>181</v>
      </c>
      <c r="E47" s="98" t="s">
        <v>144</v>
      </c>
      <c r="F47" s="3">
        <v>3</v>
      </c>
      <c r="G47" s="1"/>
      <c r="H47" s="1"/>
      <c r="I47" s="56"/>
    </row>
    <row r="48" spans="1:10" x14ac:dyDescent="0.2">
      <c r="C48" s="55" t="s">
        <v>145</v>
      </c>
      <c r="D48" s="1"/>
      <c r="E48" s="3"/>
      <c r="F48" s="3"/>
      <c r="G48" s="1"/>
      <c r="H48" s="1"/>
      <c r="I48" s="56"/>
    </row>
    <row r="49" spans="1:11" x14ac:dyDescent="0.2">
      <c r="C49" s="55" t="s">
        <v>145</v>
      </c>
      <c r="D49" s="1"/>
      <c r="E49" s="3"/>
      <c r="F49" s="3"/>
      <c r="G49" s="1"/>
      <c r="H49" s="1"/>
      <c r="I49" s="56"/>
    </row>
    <row r="50" spans="1:11" ht="13.5" thickBot="1" x14ac:dyDescent="0.25"/>
    <row r="51" spans="1:11" ht="32.25" customHeight="1" thickBot="1" x14ac:dyDescent="0.25">
      <c r="A51" s="167" t="s">
        <v>153</v>
      </c>
      <c r="B51" s="168"/>
      <c r="C51" s="168"/>
      <c r="D51" s="168"/>
      <c r="E51" s="168"/>
      <c r="F51" s="168"/>
      <c r="G51" s="168"/>
      <c r="H51" s="168"/>
      <c r="I51" s="168"/>
      <c r="J51" s="168"/>
      <c r="K51" s="169"/>
    </row>
    <row r="52" spans="1:11" ht="16.149999999999999" customHeight="1" thickBot="1" x14ac:dyDescent="0.25"/>
    <row r="53" spans="1:11" ht="15.75" thickBot="1" x14ac:dyDescent="0.25">
      <c r="A53" s="61"/>
      <c r="B53" s="150" t="s">
        <v>154</v>
      </c>
      <c r="C53" s="151"/>
      <c r="D53" s="151"/>
      <c r="E53" s="151"/>
      <c r="F53" s="151"/>
      <c r="G53" s="151"/>
      <c r="H53" s="151"/>
      <c r="I53" s="151"/>
      <c r="J53" s="152"/>
    </row>
    <row r="54" spans="1:11" x14ac:dyDescent="0.2">
      <c r="C54" s="62" t="s">
        <v>128</v>
      </c>
      <c r="D54" s="63" t="s">
        <v>121</v>
      </c>
      <c r="E54" s="64" t="s">
        <v>130</v>
      </c>
      <c r="F54" s="63" t="s">
        <v>95</v>
      </c>
      <c r="G54" s="63" t="s">
        <v>122</v>
      </c>
      <c r="H54" s="63" t="s">
        <v>123</v>
      </c>
      <c r="I54" s="65" t="s">
        <v>60</v>
      </c>
    </row>
    <row r="55" spans="1:11" x14ac:dyDescent="0.2">
      <c r="C55" s="55" t="s">
        <v>149</v>
      </c>
      <c r="D55" s="1"/>
      <c r="E55" s="3" t="s">
        <v>144</v>
      </c>
      <c r="F55" s="3">
        <v>3</v>
      </c>
      <c r="G55" s="1"/>
      <c r="H55" s="1"/>
      <c r="I55" s="56"/>
    </row>
    <row r="56" spans="1:11" x14ac:dyDescent="0.2">
      <c r="C56" s="55" t="s">
        <v>150</v>
      </c>
      <c r="D56" s="1"/>
      <c r="E56" s="3" t="s">
        <v>144</v>
      </c>
      <c r="F56" s="3">
        <v>3</v>
      </c>
      <c r="G56" s="1"/>
      <c r="H56" s="1"/>
      <c r="I56" s="56"/>
    </row>
    <row r="57" spans="1:11" x14ac:dyDescent="0.2">
      <c r="C57" s="55" t="s">
        <v>151</v>
      </c>
      <c r="D57" s="1" t="s">
        <v>105</v>
      </c>
      <c r="E57" s="3" t="s">
        <v>144</v>
      </c>
      <c r="F57" s="3">
        <v>3</v>
      </c>
      <c r="G57" s="1"/>
      <c r="H57" s="1"/>
      <c r="I57" s="56"/>
    </row>
    <row r="58" spans="1:11" ht="13.5" thickBot="1" x14ac:dyDescent="0.25">
      <c r="C58" s="57" t="s">
        <v>152</v>
      </c>
      <c r="D58" s="58" t="str">
        <f>+IF(D57="ENGR 100W",D57," ")</f>
        <v>ENGR 100W</v>
      </c>
      <c r="E58" s="60" t="s">
        <v>144</v>
      </c>
      <c r="F58" s="60">
        <v>3</v>
      </c>
      <c r="G58" s="58"/>
      <c r="H58" s="58"/>
      <c r="I58" s="59"/>
    </row>
  </sheetData>
  <mergeCells count="12">
    <mergeCell ref="B53:J53"/>
    <mergeCell ref="A2:K2"/>
    <mergeCell ref="B14:J14"/>
    <mergeCell ref="B25:J25"/>
    <mergeCell ref="A3:J3"/>
    <mergeCell ref="A4:J4"/>
    <mergeCell ref="A5:J5"/>
    <mergeCell ref="A6:J6"/>
    <mergeCell ref="A10:K10"/>
    <mergeCell ref="A8:K8"/>
    <mergeCell ref="A51:K51"/>
    <mergeCell ref="B42:J42"/>
  </mergeCells>
  <phoneticPr fontId="27" type="noConversion"/>
  <conditionalFormatting sqref="B25:J25">
    <cfRule type="expression" dxfId="2" priority="1" stopIfTrue="1">
      <formula>K3&lt;&gt;""</formula>
    </cfRule>
  </conditionalFormatting>
  <conditionalFormatting sqref="C26:C40">
    <cfRule type="expression" dxfId="1" priority="2" stopIfTrue="1">
      <formula>$K$3&lt;&gt;""</formula>
    </cfRule>
  </conditionalFormatting>
  <conditionalFormatting sqref="C16">
    <cfRule type="cellIs" dxfId="0" priority="3" stopIfTrue="1" operator="equal">
      <formula>"""Y"""</formula>
    </cfRule>
  </conditionalFormatting>
  <pageMargins left="0.71" right="0.35" top="0.27" bottom="0.49" header="0.34" footer="0.5"/>
  <pageSetup scale="71"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S83"/>
  <sheetViews>
    <sheetView showZeros="0" topLeftCell="A43" zoomScale="75" workbookViewId="0">
      <selection activeCell="G72" sqref="G72"/>
    </sheetView>
  </sheetViews>
  <sheetFormatPr defaultRowHeight="12.75" x14ac:dyDescent="0.2"/>
  <cols>
    <col min="2" max="2" width="17.7109375" customWidth="1"/>
    <col min="3" max="3" width="39.140625" customWidth="1"/>
    <col min="4" max="4" width="7.5703125" customWidth="1"/>
    <col min="7" max="7" width="15.28515625" customWidth="1"/>
    <col min="8" max="8" width="38.85546875" customWidth="1"/>
    <col min="9" max="9" width="7.7109375" customWidth="1"/>
    <col min="10" max="10" width="9.85546875" customWidth="1"/>
  </cols>
  <sheetData>
    <row r="1" spans="1:19" ht="18" x14ac:dyDescent="0.25">
      <c r="B1" s="175" t="s">
        <v>297</v>
      </c>
      <c r="C1" s="175"/>
      <c r="D1" s="175"/>
      <c r="E1" s="175"/>
      <c r="F1" s="175"/>
      <c r="G1" s="175"/>
      <c r="H1" s="175"/>
      <c r="I1" s="175"/>
    </row>
    <row r="2" spans="1:19" ht="18" x14ac:dyDescent="0.25">
      <c r="B2" s="175" t="s">
        <v>204</v>
      </c>
      <c r="C2" s="175"/>
      <c r="D2" s="175"/>
      <c r="E2" s="175"/>
      <c r="F2" s="175"/>
      <c r="G2" s="175"/>
      <c r="H2" s="175"/>
    </row>
    <row r="3" spans="1:19" ht="15.75" x14ac:dyDescent="0.25">
      <c r="B3" s="48"/>
      <c r="E3" t="s">
        <v>93</v>
      </c>
      <c r="H3" s="52">
        <f>+'TRANSCRIPT INFO'!H8</f>
        <v>0</v>
      </c>
    </row>
    <row r="4" spans="1:19" x14ac:dyDescent="0.2">
      <c r="B4" t="s">
        <v>94</v>
      </c>
      <c r="C4" s="1" t="str">
        <f>'TRANSCRIPT INFO'!C6&amp;" "&amp;'TRANSCRIPT INFO'!C5</f>
        <v xml:space="preserve"> </v>
      </c>
      <c r="D4" s="2"/>
      <c r="E4" t="s">
        <v>288</v>
      </c>
      <c r="G4" s="140">
        <f>+'TRANSCRIPT INFO'!C7</f>
        <v>0</v>
      </c>
      <c r="H4" s="2"/>
      <c r="I4" s="2"/>
    </row>
    <row r="5" spans="1:19" x14ac:dyDescent="0.2">
      <c r="E5" t="s">
        <v>197</v>
      </c>
      <c r="G5" s="53">
        <f>+'TRANSCRIPT INFO'!I6</f>
        <v>0</v>
      </c>
      <c r="H5" s="2"/>
      <c r="I5" s="2"/>
    </row>
    <row r="6" spans="1:19" ht="13.5" thickBot="1" x14ac:dyDescent="0.25"/>
    <row r="7" spans="1:19" ht="13.5" thickBot="1" x14ac:dyDescent="0.25">
      <c r="A7" s="170" t="s">
        <v>198</v>
      </c>
      <c r="B7" s="171"/>
      <c r="C7" s="171"/>
      <c r="D7" s="171"/>
      <c r="E7" s="171"/>
      <c r="F7" s="171"/>
      <c r="G7" s="171"/>
      <c r="H7" s="171"/>
      <c r="I7" s="171"/>
      <c r="J7" s="172"/>
    </row>
    <row r="8" spans="1:19" s="30" customFormat="1" ht="25.5" x14ac:dyDescent="0.2">
      <c r="A8" s="33" t="s">
        <v>103</v>
      </c>
      <c r="B8" s="35" t="s">
        <v>102</v>
      </c>
      <c r="C8" s="35" t="s">
        <v>104</v>
      </c>
      <c r="D8" s="36" t="s">
        <v>95</v>
      </c>
      <c r="E8" s="37" t="s">
        <v>60</v>
      </c>
      <c r="F8" s="33" t="s">
        <v>103</v>
      </c>
      <c r="G8" s="35" t="s">
        <v>102</v>
      </c>
      <c r="H8" s="35" t="s">
        <v>104</v>
      </c>
      <c r="I8" s="36" t="s">
        <v>95</v>
      </c>
      <c r="J8" s="37" t="s">
        <v>60</v>
      </c>
      <c r="K8"/>
      <c r="L8"/>
      <c r="M8"/>
      <c r="N8"/>
      <c r="O8"/>
      <c r="P8"/>
      <c r="Q8"/>
      <c r="R8"/>
      <c r="S8"/>
    </row>
    <row r="9" spans="1:19" s="32" customFormat="1" x14ac:dyDescent="0.2">
      <c r="A9" s="38"/>
      <c r="B9" s="39">
        <f>+IF('TRANSCRIPT INFO'!E30="N",'TRANSCRIPT INFO'!B30,IF('TRANSCRIPT INFO'!F30="N",'TRANSCRIPT INFO'!B30,))</f>
        <v>0</v>
      </c>
      <c r="C9" s="40">
        <f>+IF('TRANSCRIPT INFO'!E30="N",'TRANSCRIPT INFO'!C30,IF('TRANSCRIPT INFO'!F30="N",'TRANSCRIPT INFO'!C30,))</f>
        <v>0</v>
      </c>
      <c r="D9" s="41">
        <f>+IF('TRANSCRIPT INFO'!E30="N",'TRANSCRIPT INFO'!D30,IF('TRANSCRIPT INFO'!F30="N",'TRANSCRIPT INFO'!D30,))</f>
        <v>0</v>
      </c>
      <c r="E9" s="42"/>
      <c r="F9" s="38"/>
      <c r="G9" s="39">
        <f>+IF('TRANSCRIPT INFO'!$E$44="N",'TRANSCRIPT INFO'!$B$44,IF('TRANSCRIPT INFO'!$F$44="N",'TRANSCRIPT INFO'!$B$44,))</f>
        <v>0</v>
      </c>
      <c r="H9" s="40">
        <f>+IF('TRANSCRIPT INFO'!$E$44="N",'TRANSCRIPT INFO'!$C$44,IF('TRANSCRIPT INFO'!$F$44="N",'TRANSCRIPT INFO'!$C$44,))</f>
        <v>0</v>
      </c>
      <c r="I9" s="41">
        <f>+IF('TRANSCRIPT INFO'!$E$44="N",'TRANSCRIPT INFO'!$D$44,IF('TRANSCRIPT INFO'!$F$44="N",'TRANSCRIPT INFO'!$D$44,))</f>
        <v>0</v>
      </c>
      <c r="J9" s="42"/>
      <c r="K9"/>
      <c r="L9"/>
      <c r="M9"/>
      <c r="N9"/>
      <c r="O9"/>
      <c r="P9"/>
      <c r="Q9"/>
      <c r="R9"/>
      <c r="S9"/>
    </row>
    <row r="10" spans="1:19" s="31" customFormat="1" x14ac:dyDescent="0.2">
      <c r="A10" s="43">
        <f>+IF('TRANSCRIPT INFO'!E30="N",'TRANSCRIPT INFO'!G30,IF('TRANSCRIPT INFO'!F30="N",'TRANSCRIPT INFO'!G30,))</f>
        <v>0</v>
      </c>
      <c r="B10" s="44" t="str">
        <f>+IF('TRANSCRIPT INFO'!E30="N",'TRANSCRIPT INFO'!H30,IF('TRANSCRIPT INFO'!F30="N",'TRANSCRIPT INFO'!H30,'TRANSCRIPT INFO'!B30))</f>
        <v>ENGR 10</v>
      </c>
      <c r="C10" s="45" t="str">
        <f>+IF('TRANSCRIPT INFO'!E30="N",'TRANSCRIPT INFO'!I30,IF('TRANSCRIPT INFO'!F30="N",'TRANSCRIPT INFO'!I30,'TRANSCRIPT INFO'!C30))</f>
        <v>INTRODUCTION TO ENGINEERING</v>
      </c>
      <c r="D10" s="46">
        <f>+IF('TRANSCRIPT INFO'!E30="N",'TRANSCRIPT INFO'!J30&amp;'TRANSCRIPT INFO'!K30,IF('TRANSCRIPT INFO'!F30="N",'TRANSCRIPT INFO'!J30&amp;'TRANSCRIPT INFO'!K30,'TRANSCRIPT INFO'!D30))</f>
        <v>3</v>
      </c>
      <c r="E10" s="47" t="str">
        <f>IF('TRANSCRIPT INFO'!L30="N/A"," ",'TRANSCRIPT INFO'!L30)&amp;" "&amp;+IF('TRANSCRIPT INFO'!O30="N/A"," ",'TRANSCRIPT INFO'!O30)</f>
        <v xml:space="preserve">   </v>
      </c>
      <c r="F10" s="43">
        <f>+IF('TRANSCRIPT INFO'!$E$44="N",'TRANSCRIPT INFO'!$G$44,IF('TRANSCRIPT INFO'!$F$44="N",'TRANSCRIPT INFO'!$G$44,))</f>
        <v>0</v>
      </c>
      <c r="G10" s="44" t="str">
        <f>+IF('TRANSCRIPT INFO'!$E$44="N",'TRANSCRIPT INFO'!$H$44,IF('TRANSCRIPT INFO'!$F$44="N",'TRANSCRIPT INFO'!$H$44,'TRANSCRIPT INFO'!$B$44))</f>
        <v>MATE 185</v>
      </c>
      <c r="H10" s="45" t="str">
        <f>+IF('TRANSCRIPT INFO'!$E$44="N",'TRANSCRIPT INFO'!$I$44,IF('TRANSCRIPT INFO'!$F$44="N",'TRANSCRIPT INFO'!$I$44,'TRANSCRIPT INFO'!$C$44))</f>
        <v>CERAMICS</v>
      </c>
      <c r="I10" s="46">
        <f>+IF('TRANSCRIPT INFO'!$E$44="N",'TRANSCRIPT INFO'!$J$44&amp;'TRANSCRIPT INFO'!$K$44,IF('TRANSCRIPT INFO'!$F$44="N",'TRANSCRIPT INFO'!$K$44&amp;'TRANSCRIPT INFO'!$K$44,'TRANSCRIPT INFO'!$D$44))</f>
        <v>3</v>
      </c>
      <c r="J10" s="47" t="str">
        <f>IF('TRANSCRIPT INFO'!$L$44="N/A"," ",'TRANSCRIPT INFO'!$L$44)&amp;" "&amp;+IF('TRANSCRIPT INFO'!$O$44="N/A"," ",'TRANSCRIPT INFO'!$O$44)</f>
        <v xml:space="preserve">   </v>
      </c>
      <c r="K10"/>
      <c r="L10"/>
      <c r="M10"/>
      <c r="N10"/>
      <c r="O10"/>
      <c r="P10"/>
      <c r="Q10"/>
      <c r="R10"/>
      <c r="S10"/>
    </row>
    <row r="11" spans="1:19" s="30" customFormat="1" x14ac:dyDescent="0.2">
      <c r="A11" s="38"/>
      <c r="B11" s="39">
        <f>+IF('TRANSCRIPT INFO'!E31="N",'TRANSCRIPT INFO'!B31,IF('TRANSCRIPT INFO'!F31="N",'TRANSCRIPT INFO'!B31,))</f>
        <v>0</v>
      </c>
      <c r="C11" s="40">
        <f>+IF('TRANSCRIPT INFO'!E31="N",'TRANSCRIPT INFO'!C31,IF('TRANSCRIPT INFO'!F31="N",'TRANSCRIPT INFO'!C31,))</f>
        <v>0</v>
      </c>
      <c r="D11" s="41">
        <f>+IF('TRANSCRIPT INFO'!E31="N",'TRANSCRIPT INFO'!D31,IF('TRANSCRIPT INFO'!F31="N",'TRANSCRIPT INFO'!D31,))</f>
        <v>0</v>
      </c>
      <c r="E11" s="42"/>
      <c r="F11" s="38"/>
      <c r="G11" s="39">
        <f>+IF('TRANSCRIPT INFO'!$E$45="N",'TRANSCRIPT INFO'!$B$45,IF('TRANSCRIPT INFO'!$F$45="N",'TRANSCRIPT INFO'!$B$45,))</f>
        <v>0</v>
      </c>
      <c r="H11" s="40">
        <f>+IF('TRANSCRIPT INFO'!$E$45="N",'TRANSCRIPT INFO'!$C$45,IF('TRANSCRIPT INFO'!$F$45="N",'TRANSCRIPT INFO'!$C$45,))</f>
        <v>0</v>
      </c>
      <c r="I11" s="41">
        <f>+IF('TRANSCRIPT INFO'!$E$45="N",'TRANSCRIPT INFO'!$D$45,IF('TRANSCRIPT INFO'!$F$45="N",'TRANSCRIPT INFO'!$D$45,))</f>
        <v>0</v>
      </c>
      <c r="J11" s="42"/>
      <c r="K11"/>
      <c r="L11"/>
      <c r="M11"/>
      <c r="N11"/>
      <c r="O11"/>
      <c r="P11"/>
      <c r="Q11"/>
      <c r="R11"/>
      <c r="S11"/>
    </row>
    <row r="12" spans="1:19" s="30" customFormat="1" x14ac:dyDescent="0.2">
      <c r="A12" s="43">
        <f>+IF('TRANSCRIPT INFO'!E31="N",'TRANSCRIPT INFO'!G31,IF('TRANSCRIPT INFO'!F31="N",'TRANSCRIPT INFO'!G31,))</f>
        <v>0</v>
      </c>
      <c r="B12" s="44" t="str">
        <f>+IF('TRANSCRIPT INFO'!E31="N",'TRANSCRIPT INFO'!H31,IF('TRANSCRIPT INFO'!F31="N",'TRANSCRIPT INFO'!H31,'TRANSCRIPT INFO'!B31))</f>
        <v>MATE 25</v>
      </c>
      <c r="C12" s="45" t="str">
        <f>+IF('TRANSCRIPT INFO'!E31="N",'TRANSCRIPT INFO'!I31,IF('TRANSCRIPT INFO'!F31="N",'TRANSCRIPT INFO'!I31,'TRANSCRIPT INFO'!C31))</f>
        <v>INTRODUCTION TO MATERIALS</v>
      </c>
      <c r="D12" s="46">
        <f>+IF('TRANSCRIPT INFO'!E31="N",'TRANSCRIPT INFO'!J31&amp;'TRANSCRIPT INFO'!K31,IF('TRANSCRIPT INFO'!F31="N",'TRANSCRIPT INFO'!J31&amp;'TRANSCRIPT INFO'!K31,'TRANSCRIPT INFO'!D31))</f>
        <v>3</v>
      </c>
      <c r="E12" s="47" t="str">
        <f>IF('TRANSCRIPT INFO'!L31="N/A"," ",'TRANSCRIPT INFO'!L31)&amp;" "&amp;+IF('TRANSCRIPT INFO'!O31="N/A"," ",'TRANSCRIPT INFO'!O31)</f>
        <v xml:space="preserve">   </v>
      </c>
      <c r="F12" s="43">
        <f>+IF('TRANSCRIPT INFO'!$E$45="N",'TRANSCRIPT INFO'!$G$45,IF('TRANSCRIPT INFO'!$F$45="N",'TRANSCRIPT INFO'!$G$45,))</f>
        <v>0</v>
      </c>
      <c r="G12" s="44" t="str">
        <f>+IF('TRANSCRIPT INFO'!$E$45="N",'TRANSCRIPT INFO'!$H$45,IF('TRANSCRIPT INFO'!$F$45="N",'TRANSCRIPT INFO'!$H$45,'TRANSCRIPT INFO'!$B$45))</f>
        <v>MATE 186</v>
      </c>
      <c r="H12" s="45" t="str">
        <f>+IF('TRANSCRIPT INFO'!$E$45="N",'TRANSCRIPT INFO'!$I$45,IF('TRANSCRIPT INFO'!$F$45="N",'TRANSCRIPT INFO'!$I$45,'TRANSCRIPT INFO'!$C$45))</f>
        <v>POLYMERS</v>
      </c>
      <c r="I12" s="46">
        <f>+IF('TRANSCRIPT INFO'!E45="N",'TRANSCRIPT INFO'!J45&amp;'TRANSCRIPT INFO'!K45,IF('TRANSCRIPT INFO'!F45="N",'TRANSCRIPT INFO'!K45&amp;'TRANSCRIPT INFO'!K45,'TRANSCRIPT INFO'!D45))</f>
        <v>3</v>
      </c>
      <c r="J12" s="47" t="str">
        <f>IF('TRANSCRIPT INFO'!$L$45="N/A"," ",'TRANSCRIPT INFO'!$L$45)&amp;" "&amp;+IF('TRANSCRIPT INFO'!$O$45="N/A"," ",'TRANSCRIPT INFO'!$O$45)</f>
        <v xml:space="preserve">   </v>
      </c>
      <c r="K12"/>
      <c r="L12"/>
      <c r="M12"/>
      <c r="N12"/>
      <c r="O12"/>
      <c r="P12"/>
      <c r="Q12"/>
      <c r="R12"/>
      <c r="S12"/>
    </row>
    <row r="13" spans="1:19" s="30" customFormat="1" x14ac:dyDescent="0.2">
      <c r="A13" s="38"/>
      <c r="B13" s="39">
        <f>+IF('TRANSCRIPT INFO'!E32="N",'TRANSCRIPT INFO'!B32,IF('TRANSCRIPT INFO'!F32="N",'TRANSCRIPT INFO'!B32,))</f>
        <v>0</v>
      </c>
      <c r="C13" s="40">
        <f>+IF('TRANSCRIPT INFO'!E32="N",'TRANSCRIPT INFO'!C32,IF('TRANSCRIPT INFO'!F32="N",'TRANSCRIPT INFO'!C32,))</f>
        <v>0</v>
      </c>
      <c r="D13" s="41">
        <f>+IF('TRANSCRIPT INFO'!E32="N",'TRANSCRIPT INFO'!D32,IF('TRANSCRIPT INFO'!F32="N",'TRANSCRIPT INFO'!D32,))</f>
        <v>0</v>
      </c>
      <c r="E13" s="42"/>
      <c r="F13" s="38"/>
      <c r="G13" s="39">
        <f>+IF('TRANSCRIPT INFO'!$E$46="N",'TRANSCRIPT INFO'!$B$46,IF('TRANSCRIPT INFO'!$F$46="N",'TRANSCRIPT INFO'!$B$46,))</f>
        <v>0</v>
      </c>
      <c r="H13" s="40">
        <f>+IF('TRANSCRIPT INFO'!$E$46="N",'TRANSCRIPT INFO'!$C$46,IF('TRANSCRIPT INFO'!$F$46="N",'TRANSCRIPT INFO'!$C$46,))</f>
        <v>0</v>
      </c>
      <c r="I13" s="41">
        <f>+IF('TRANSCRIPT INFO'!$E$46="N",'TRANSCRIPT INFO'!$D$46,IF('TRANSCRIPT INFO'!$F$46="N",'TRANSCRIPT INFO'!$D$46,))</f>
        <v>0</v>
      </c>
      <c r="J13" s="42"/>
      <c r="K13"/>
      <c r="L13"/>
      <c r="M13"/>
      <c r="N13"/>
      <c r="O13"/>
      <c r="P13"/>
      <c r="Q13"/>
      <c r="R13"/>
      <c r="S13"/>
    </row>
    <row r="14" spans="1:19" s="30" customFormat="1" x14ac:dyDescent="0.2">
      <c r="A14" s="43">
        <f>+IF('TRANSCRIPT INFO'!E32="N",'TRANSCRIPT INFO'!G32,IF('TRANSCRIPT INFO'!F32="N",'TRANSCRIPT INFO'!G32,))</f>
        <v>0</v>
      </c>
      <c r="B14" s="44" t="str">
        <f>+IF('TRANSCRIPT INFO'!E32="N",'TRANSCRIPT INFO'!H32,IF('TRANSCRIPT INFO'!F32="N",'TRANSCRIPT INFO'!H32,'TRANSCRIPT INFO'!B32))</f>
        <v>CE 99</v>
      </c>
      <c r="C14" s="45" t="str">
        <f>+IF('TRANSCRIPT INFO'!E32="N",'TRANSCRIPT INFO'!I32,IF('TRANSCRIPT INFO'!F32="N",'TRANSCRIPT INFO'!I32,'TRANSCRIPT INFO'!C32))</f>
        <v>STATICS</v>
      </c>
      <c r="D14" s="46">
        <f>+IF('TRANSCRIPT INFO'!E32="N",'TRANSCRIPT INFO'!J32&amp;'TRANSCRIPT INFO'!K32,IF('TRANSCRIPT INFO'!F32="N",'TRANSCRIPT INFO'!J32&amp;'TRANSCRIPT INFO'!K32,'TRANSCRIPT INFO'!D32))</f>
        <v>2</v>
      </c>
      <c r="E14" s="47" t="str">
        <f>IF('TRANSCRIPT INFO'!L32="N/A"," ",'TRANSCRIPT INFO'!L32)&amp;" "&amp;+IF('TRANSCRIPT INFO'!O32="N/A"," ",'TRANSCRIPT INFO'!O32)</f>
        <v xml:space="preserve">   </v>
      </c>
      <c r="F14" s="43">
        <f>+IF('TRANSCRIPT INFO'!$E$46="N",'TRANSCRIPT INFO'!$G$46,IF('TRANSCRIPT INFO'!$F$46="N",'TRANSCRIPT INFO'!$G$46,))</f>
        <v>0</v>
      </c>
      <c r="G14" s="44" t="str">
        <f>+IF('TRANSCRIPT INFO'!$E$46="N",'TRANSCRIPT INFO'!$H$46,IF('TRANSCRIPT INFO'!$F$46="N",'TRANSCRIPT INFO'!$H$46,'TRANSCRIPT INFO'!$B$46))</f>
        <v>MATE 195</v>
      </c>
      <c r="H14" s="45" t="str">
        <f>+IF('TRANSCRIPT INFO'!$E$46="N",'TRANSCRIPT INFO'!$I$46,IF('TRANSCRIPT INFO'!$F$46="N",'TRANSCRIPT INFO'!$I$46,'TRANSCRIPT INFO'!$C$46))</f>
        <v>MECHANICAL BEHAVIOR OF MATERIALS</v>
      </c>
      <c r="I14" s="46">
        <f>+IF('TRANSCRIPT INFO'!$E$46="N",'TRANSCRIPT INFO'!$J$46&amp;'TRANSCRIPT INFO'!$K$46,IF('TRANSCRIPT INFO'!$F$46="N",'TRANSCRIPT INFO'!$K$46&amp;'TRANSCRIPT INFO'!$K$46,'TRANSCRIPT INFO'!$D$46))</f>
        <v>3</v>
      </c>
      <c r="J14" s="47" t="str">
        <f>IF('TRANSCRIPT INFO'!$L$46="N/A"," ",'TRANSCRIPT INFO'!$L$46)&amp;" "&amp;+IF('TRANSCRIPT INFO'!$O$46="N/A"," ",'TRANSCRIPT INFO'!$O$46)</f>
        <v xml:space="preserve">   </v>
      </c>
      <c r="K14"/>
      <c r="L14"/>
      <c r="M14"/>
      <c r="N14"/>
      <c r="O14"/>
      <c r="P14"/>
      <c r="Q14"/>
      <c r="R14"/>
      <c r="S14"/>
    </row>
    <row r="15" spans="1:19" s="30" customFormat="1" x14ac:dyDescent="0.2">
      <c r="A15" s="38"/>
      <c r="B15" s="39">
        <f>+IF('TRANSCRIPT INFO'!E33="N",'TRANSCRIPT INFO'!B33,IF('TRANSCRIPT INFO'!F33="N",'TRANSCRIPT INFO'!B33,))</f>
        <v>0</v>
      </c>
      <c r="C15" s="40">
        <f>+IF('TRANSCRIPT INFO'!E33="N",'TRANSCRIPT INFO'!C33,IF('TRANSCRIPT INFO'!F33="N",'TRANSCRIPT INFO'!C33,))</f>
        <v>0</v>
      </c>
      <c r="D15" s="41">
        <f>+IF('TRANSCRIPT INFO'!E33="N",'TRANSCRIPT INFO'!D33,IF('TRANSCRIPT INFO'!F33="N",'TRANSCRIPT INFO'!D33,))</f>
        <v>0</v>
      </c>
      <c r="E15" s="42"/>
      <c r="F15" s="38"/>
      <c r="G15" s="39">
        <f>+IF('TRANSCRIPT INFO'!$E$47="N",'TRANSCRIPT INFO'!$B$47,IF('TRANSCRIPT INFO'!$F$47="N",'TRANSCRIPT INFO'!$B$47,))</f>
        <v>0</v>
      </c>
      <c r="H15" s="40">
        <f>+IF('TRANSCRIPT INFO'!$E$47="N",'TRANSCRIPT INFO'!$C$47,IF('TRANSCRIPT INFO'!$F$47="N",'TRANSCRIPT INFO'!$C$47,))</f>
        <v>0</v>
      </c>
      <c r="I15" s="41">
        <f>+IF('TRANSCRIPT INFO'!$E$47="N",'TRANSCRIPT INFO'!$D$47,IF('TRANSCRIPT INFO'!$F$47="N",'TRANSCRIPT INFO'!$D$47,))</f>
        <v>0</v>
      </c>
      <c r="J15" s="42"/>
      <c r="K15"/>
      <c r="L15"/>
      <c r="M15"/>
      <c r="N15"/>
      <c r="O15"/>
      <c r="P15"/>
      <c r="Q15"/>
      <c r="R15"/>
      <c r="S15"/>
    </row>
    <row r="16" spans="1:19" s="30" customFormat="1" x14ac:dyDescent="0.2">
      <c r="A16" s="43">
        <f>+IF('TRANSCRIPT INFO'!E33="N",'TRANSCRIPT INFO'!G33,IF('TRANSCRIPT INFO'!F33="N",'TRANSCRIPT INFO'!G33,))</f>
        <v>0</v>
      </c>
      <c r="B16" s="44" t="str">
        <f>+IF('TRANSCRIPT INFO'!E33="N",'TRANSCRIPT INFO'!H33,IF('TRANSCRIPT INFO'!F33="N",'TRANSCRIPT INFO'!H33,'TRANSCRIPT INFO'!B33))</f>
        <v>EE 98</v>
      </c>
      <c r="C16" s="45" t="str">
        <f>+IF('TRANSCRIPT INFO'!E33="N",'TRANSCRIPT INFO'!I33,IF('TRANSCRIPT INFO'!F33="N",'TRANSCRIPT INFO'!I33,'TRANSCRIPT INFO'!C33))</f>
        <v>INTRODUCTION TO CIRCUIT ANALYSIS</v>
      </c>
      <c r="D16" s="46">
        <f>+IF('TRANSCRIPT INFO'!E33="N",'TRANSCRIPT INFO'!J33&amp;'TRANSCRIPT INFO'!K33,IF('TRANSCRIPT INFO'!F33="N",'TRANSCRIPT INFO'!J33&amp;'TRANSCRIPT INFO'!K33,'TRANSCRIPT INFO'!D33))</f>
        <v>3</v>
      </c>
      <c r="E16" s="47" t="str">
        <f>IF('TRANSCRIPT INFO'!L33="N/A"," ",'TRANSCRIPT INFO'!L33)&amp;" "&amp;+IF('TRANSCRIPT INFO'!O33="N/A"," ",'TRANSCRIPT INFO'!O33)</f>
        <v xml:space="preserve">   </v>
      </c>
      <c r="F16" s="43">
        <f>+IF('TRANSCRIPT INFO'!$E$47="N",'TRANSCRIPT INFO'!$G$47,IF('TRANSCRIPT INFO'!$F$47="N",'TRANSCRIPT INFO'!$G$47,))</f>
        <v>0</v>
      </c>
      <c r="G16" s="44" t="str">
        <f>+IF('TRANSCRIPT INFO'!$E$47="N",'TRANSCRIPT INFO'!$H$47,IF('TRANSCRIPT INFO'!$F$47="N",'TRANSCRIPT INFO'!$H$47,'TRANSCRIPT INFO'!$B$47))</f>
        <v>MATE 198A</v>
      </c>
      <c r="H16" s="45" t="str">
        <f>+IF('TRANSCRIPT INFO'!$E$47="N",'TRANSCRIPT INFO'!$I$47,IF('TRANSCRIPT INFO'!$F$47="N",'TRANSCRIPT INFO'!$I$47,'TRANSCRIPT INFO'!$C$47))</f>
        <v>SENIOR DESIGN</v>
      </c>
      <c r="I16" s="46">
        <f>+IF('TRANSCRIPT INFO'!$E$47="N",'TRANSCRIPT INFO'!$J$47&amp;'TRANSCRIPT INFO'!$K$47,IF('TRANSCRIPT INFO'!$F$47="N",'TRANSCRIPT INFO'!$K$47&amp;'TRANSCRIPT INFO'!$K$47,'TRANSCRIPT INFO'!$D$47))</f>
        <v>2</v>
      </c>
      <c r="J16" s="47" t="str">
        <f>IF('TRANSCRIPT INFO'!$L$47="N/A"," ",'TRANSCRIPT INFO'!$L$47)&amp;" "&amp;+IF('TRANSCRIPT INFO'!$O$47="N/A"," ",'TRANSCRIPT INFO'!$O$47)</f>
        <v xml:space="preserve">   </v>
      </c>
      <c r="K16"/>
      <c r="L16"/>
      <c r="M16"/>
      <c r="N16"/>
      <c r="O16"/>
      <c r="P16"/>
      <c r="Q16"/>
      <c r="R16"/>
      <c r="S16"/>
    </row>
    <row r="17" spans="1:19" s="30" customFormat="1" x14ac:dyDescent="0.2">
      <c r="A17" s="38"/>
      <c r="B17" s="39">
        <f>+IF('TRANSCRIPT INFO'!E34="N",'TRANSCRIPT INFO'!B34,IF('TRANSCRIPT INFO'!F34="N",'TRANSCRIPT INFO'!B34,))</f>
        <v>0</v>
      </c>
      <c r="C17" s="40">
        <f>+IF('TRANSCRIPT INFO'!E34="N",'TRANSCRIPT INFO'!C34,IF('TRANSCRIPT INFO'!F34="N",'TRANSCRIPT INFO'!C34,))</f>
        <v>0</v>
      </c>
      <c r="D17" s="41">
        <f>+IF('TRANSCRIPT INFO'!E34="N",'TRANSCRIPT INFO'!D34,IF('TRANSCRIPT INFO'!F34="N",'TRANSCRIPT INFO'!D34,))</f>
        <v>0</v>
      </c>
      <c r="E17" s="42"/>
      <c r="F17" s="38"/>
      <c r="G17" s="39">
        <f>+IF('TRANSCRIPT INFO'!$E$48="N",'TRANSCRIPT INFO'!$B$48,IF('TRANSCRIPT INFO'!$F$48="N",'TRANSCRIPT INFO'!$B$48,))</f>
        <v>0</v>
      </c>
      <c r="H17" s="40">
        <f>+IF('TRANSCRIPT INFO'!$E$48="N",'TRANSCRIPT INFO'!$C$48,IF('TRANSCRIPT INFO'!$F$48="N",'TRANSCRIPT INFO'!$C$48,))</f>
        <v>0</v>
      </c>
      <c r="I17" s="41">
        <f>+IF('TRANSCRIPT INFO'!$E$48="N",'TRANSCRIPT INFO'!$D$48,IF('TRANSCRIPT INFO'!$F$48="N",'TRANSCRIPT INFO'!$D$48,))</f>
        <v>0</v>
      </c>
      <c r="J17" s="42"/>
      <c r="K17"/>
      <c r="L17"/>
      <c r="M17"/>
      <c r="N17"/>
      <c r="O17"/>
      <c r="P17"/>
      <c r="Q17"/>
      <c r="R17"/>
      <c r="S17"/>
    </row>
    <row r="18" spans="1:19" s="30" customFormat="1" ht="13.9" customHeight="1" x14ac:dyDescent="0.2">
      <c r="A18" s="43">
        <f>+IF('TRANSCRIPT INFO'!E34="N",'TRANSCRIPT INFO'!G34,IF('TRANSCRIPT INFO'!F34="N",'TRANSCRIPT INFO'!G34,))</f>
        <v>0</v>
      </c>
      <c r="B18" s="44">
        <f>+IF('TRANSCRIPT INFO'!E34="N",'TRANSCRIPT INFO'!H34,IF('TRANSCRIPT INFO'!F34="N",'TRANSCRIPT INFO'!H34,'TRANSCRIPT INFO'!B34))</f>
        <v>0</v>
      </c>
      <c r="C18" s="45">
        <f>+IF('TRANSCRIPT INFO'!E34="N",'TRANSCRIPT INFO'!I34,IF('TRANSCRIPT INFO'!F34="N",'TRANSCRIPT INFO'!I34,'TRANSCRIPT INFO'!C34))</f>
        <v>0</v>
      </c>
      <c r="D18" s="46">
        <f>+IF('TRANSCRIPT INFO'!E34="N",'TRANSCRIPT INFO'!J34&amp;'TRANSCRIPT INFO'!K34,IF('TRANSCRIPT INFO'!F34="N",'TRANSCRIPT INFO'!J34&amp;'TRANSCRIPT INFO'!K34,'TRANSCRIPT INFO'!D34))</f>
        <v>0</v>
      </c>
      <c r="E18" s="47" t="str">
        <f>IF('TRANSCRIPT INFO'!L34="N/A"," ",'TRANSCRIPT INFO'!L34)&amp;" "&amp;+IF('TRANSCRIPT INFO'!O34="N/A"," ",)</f>
        <v xml:space="preserve">   </v>
      </c>
      <c r="F18" s="43">
        <f>+IF('TRANSCRIPT INFO'!$E$48="N",'TRANSCRIPT INFO'!$G$48,IF('TRANSCRIPT INFO'!$F$48="N",'TRANSCRIPT INFO'!$G$48,))</f>
        <v>0</v>
      </c>
      <c r="G18" s="44" t="str">
        <f>+IF('TRANSCRIPT INFO'!$E$48="N",'TRANSCRIPT INFO'!$H$48,IF('TRANSCRIPT INFO'!$F$48="N",'TRANSCRIPT INFO'!$H$48,'TRANSCRIPT INFO'!$B$48))</f>
        <v>MATE 198B</v>
      </c>
      <c r="H18" s="45" t="str">
        <f>+IF('TRANSCRIPT INFO'!$E$48="N",'TRANSCRIPT INFO'!$I$48,IF('TRANSCRIPT INFO'!$F$48="N",'TRANSCRIPT INFO'!$I$48,'TRANSCRIPT INFO'!$C$48))</f>
        <v>SENIOR DESIGN</v>
      </c>
      <c r="I18" s="46">
        <f>+IF('TRANSCRIPT INFO'!$E$48="N",'TRANSCRIPT INFO'!$J$48&amp;'TRANSCRIPT INFO'!$K$48,IF('TRANSCRIPT INFO'!$F$48="N",'TRANSCRIPT INFO'!$K$48&amp;'TRANSCRIPT INFO'!$K$48,'TRANSCRIPT INFO'!$D$48))</f>
        <v>2</v>
      </c>
      <c r="J18" s="47" t="str">
        <f>IF('TRANSCRIPT INFO'!$L$48="N/A"," ",'TRANSCRIPT INFO'!$L$48)&amp;" "&amp;+IF('TRANSCRIPT INFO'!$O$48="N/A"," ",'TRANSCRIPT INFO'!$O$48)</f>
        <v xml:space="preserve">   </v>
      </c>
      <c r="K18"/>
      <c r="L18"/>
      <c r="M18"/>
      <c r="N18"/>
      <c r="O18"/>
      <c r="P18"/>
      <c r="Q18"/>
      <c r="R18"/>
      <c r="S18"/>
    </row>
    <row r="19" spans="1:19" s="30" customFormat="1" x14ac:dyDescent="0.2">
      <c r="A19" s="38"/>
      <c r="B19" s="39">
        <f>+IF('TRANSCRIPT INFO'!E36="N",'TRANSCRIPT INFO'!B36,IF('TRANSCRIPT INFO'!F36="N",'TRANSCRIPT INFO'!B36,))</f>
        <v>0</v>
      </c>
      <c r="C19" s="40">
        <f>+IF('TRANSCRIPT INFO'!E36="N",'TRANSCRIPT INFO'!C36,IF('TRANSCRIPT INFO'!F36="N",'TRANSCRIPT INFO'!C36,))</f>
        <v>0</v>
      </c>
      <c r="D19" s="41">
        <f>+IF('TRANSCRIPT INFO'!E36="N",'TRANSCRIPT INFO'!D36,IF('TRANSCRIPT INFO'!F36="N",'TRANSCRIPT INFO'!D36,))</f>
        <v>0</v>
      </c>
      <c r="E19" s="42"/>
      <c r="F19" s="38"/>
      <c r="G19" s="39">
        <f>+IF('TRANSCRIPT INFO'!$E$49="N",'TRANSCRIPT INFO'!$B$49,IF('TRANSCRIPT INFO'!$F$49="N",'TRANSCRIPT INFO'!$B$49,))</f>
        <v>0</v>
      </c>
      <c r="H19" s="40">
        <f>+IF('TRANSCRIPT INFO'!$E$49="N",'TRANSCRIPT INFO'!$C$49,IF('TRANSCRIPT INFO'!$F$49="N",'TRANSCRIPT INFO'!$C$49,))</f>
        <v>0</v>
      </c>
      <c r="I19" s="41">
        <f>+IF('TRANSCRIPT INFO'!$E$49="N",'TRANSCRIPT INFO'!$D$49,IF('TRANSCRIPT INFO'!$F$49="N",'TRANSCRIPT INFO'!$D$49,))</f>
        <v>0</v>
      </c>
      <c r="J19" s="42"/>
      <c r="K19"/>
      <c r="L19"/>
      <c r="M19"/>
      <c r="N19"/>
      <c r="O19"/>
      <c r="P19"/>
      <c r="Q19"/>
      <c r="R19"/>
      <c r="S19"/>
    </row>
    <row r="20" spans="1:19" s="30" customFormat="1" x14ac:dyDescent="0.2">
      <c r="A20" s="43">
        <f>+IF('TRANSCRIPT INFO'!E36="N",'TRANSCRIPT INFO'!G36,IF('TRANSCRIPT INFO'!F36="N",'TRANSCRIPT INFO'!G36,))</f>
        <v>0</v>
      </c>
      <c r="B20" s="44" t="str">
        <f>+IF('TRANSCRIPT INFO'!E36="N",'TRANSCRIPT INFO'!H36,IF('TRANSCRIPT INFO'!F36="N",'TRANSCRIPT INFO'!H36,'TRANSCRIPT INFO'!B36))</f>
        <v>CHEM 161A</v>
      </c>
      <c r="C20" s="45" t="str">
        <f>+IF('TRANSCRIPT INFO'!E36="N",'TRANSCRIPT INFO'!I36,IF('TRANSCRIPT INFO'!F36="N",'TRANSCRIPT INFO'!I36,'TRANSCRIPT INFO'!C36))</f>
        <v>PHYSICAL CHEMISTRY</v>
      </c>
      <c r="D20" s="46">
        <f>+IF('TRANSCRIPT INFO'!E36="N",'TRANSCRIPT INFO'!J36&amp;'TRANSCRIPT INFO'!K36,IF('TRANSCRIPT INFO'!F36="N",'TRANSCRIPT INFO'!J36&amp;'TRANSCRIPT INFO'!K36,'TRANSCRIPT INFO'!D36))</f>
        <v>3</v>
      </c>
      <c r="E20" s="47" t="str">
        <f>IF('TRANSCRIPT INFO'!L36="N/A"," ",'TRANSCRIPT INFO'!L36)&amp;" "&amp;+IF('TRANSCRIPT INFO'!O36="N/A"," ",'TRANSCRIPT INFO'!O36)</f>
        <v xml:space="preserve">   </v>
      </c>
      <c r="F20" s="43">
        <f>+IF('TRANSCRIPT INFO'!$E$49="N",'TRANSCRIPT INFO'!$G$49,IF('TRANSCRIPT INFO'!$F$49="N",'TRANSCRIPT INFO'!$G$49,))</f>
        <v>0</v>
      </c>
      <c r="G20" s="44" t="str">
        <f>+IF('TRANSCRIPT INFO'!$E$49="N",'TRANSCRIPT INFO'!$H$49,IF('TRANSCRIPT INFO'!$F$49="N",'TRANSCRIPT INFO'!$H$49,'TRANSCRIPT INFO'!$B$49))</f>
        <v>CHE 161</v>
      </c>
      <c r="H20" s="45" t="str">
        <f>+IF('TRANSCRIPT INFO'!$E$49="N",'TRANSCRIPT INFO'!$I$49,IF('TRANSCRIPT INFO'!$F$49="N",'TRANSCRIPT INFO'!$I$49,'TRANSCRIPT INFO'!$C$49))</f>
        <v>PROCESS SAFETY &amp; ENGR. ETHICS</v>
      </c>
      <c r="I20" s="46">
        <f>+IF('TRANSCRIPT INFO'!$E$49="N",'TRANSCRIPT INFO'!$J$49&amp;'TRANSCRIPT INFO'!$K$49,IF('TRANSCRIPT INFO'!$F$49="N",'TRANSCRIPT INFO'!$K$49&amp;'TRANSCRIPT INFO'!$K$49,'TRANSCRIPT INFO'!$D$49))</f>
        <v>1</v>
      </c>
      <c r="J20" s="47" t="str">
        <f>IF('TRANSCRIPT INFO'!$L$49="N/A"," ",'TRANSCRIPT INFO'!$L$49)&amp;" "&amp;+IF('TRANSCRIPT INFO'!$O$49="N/A"," ",'TRANSCRIPT INFO'!$O$49)</f>
        <v xml:space="preserve">   </v>
      </c>
      <c r="K20"/>
      <c r="L20"/>
      <c r="M20"/>
      <c r="N20"/>
      <c r="O20"/>
      <c r="P20"/>
      <c r="Q20"/>
      <c r="R20"/>
      <c r="S20"/>
    </row>
    <row r="21" spans="1:19" s="30" customFormat="1" x14ac:dyDescent="0.2">
      <c r="A21" s="38"/>
      <c r="B21" s="39">
        <f>+IF('TRANSCRIPT INFO'!E37="N",'TRANSCRIPT INFO'!B37,IF('TRANSCRIPT INFO'!F37="N",'TRANSCRIPT INFO'!B37,))</f>
        <v>0</v>
      </c>
      <c r="C21" s="40">
        <f>+IF('TRANSCRIPT INFO'!E37="N",'TRANSCRIPT INFO'!C37,IF('TRANSCRIPT INFO'!F37="N",'TRANSCRIPT INFO'!C37,))</f>
        <v>0</v>
      </c>
      <c r="D21" s="41">
        <f>+IF('TRANSCRIPT INFO'!E37="N",'TRANSCRIPT INFO'!D37,IF('TRANSCRIPT INFO'!F37="N",'TRANSCRIPT INFO'!D37,))</f>
        <v>0</v>
      </c>
      <c r="E21" s="42"/>
      <c r="F21" s="38"/>
      <c r="G21" s="39">
        <f>+IF('TRANSCRIPT INFO'!$E$50="N",'TRANSCRIPT INFO'!$B$50,IF('TRANSCRIPT INFO'!$F$50="N",'TRANSCRIPT INFO'!$B$50,))</f>
        <v>0</v>
      </c>
      <c r="H21" s="40">
        <f>+IF('TRANSCRIPT INFO'!$E$50="N",'TRANSCRIPT INFO'!$C$50,IF('TRANSCRIPT INFO'!$F$50="N",'TRANSCRIPT INFO'!$C$50,))</f>
        <v>0</v>
      </c>
      <c r="I21" s="41">
        <f>+IF('TRANSCRIPT INFO'!$E$50="N",'TRANSCRIPT INFO'!$D$50,IF('TRANSCRIPT INFO'!$F$50="N",'TRANSCRIPT INFO'!$D$50,))</f>
        <v>0</v>
      </c>
      <c r="J21" s="42"/>
      <c r="K21"/>
      <c r="L21"/>
      <c r="M21"/>
      <c r="N21"/>
      <c r="O21"/>
      <c r="P21"/>
      <c r="Q21"/>
      <c r="R21"/>
      <c r="S21"/>
    </row>
    <row r="22" spans="1:19" s="30" customFormat="1" x14ac:dyDescent="0.2">
      <c r="A22" s="43">
        <f>+IF('TRANSCRIPT INFO'!E37="N",'TRANSCRIPT INFO'!G37,IF('TRANSCRIPT INFO'!F37="N",'TRANSCRIPT INFO'!G37,))</f>
        <v>0</v>
      </c>
      <c r="B22" s="44" t="str">
        <f>+IF('TRANSCRIPT INFO'!E37="N",'TRANSCRIPT INFO'!H37,IF('TRANSCRIPT INFO'!F37="N",'TRANSCRIPT INFO'!H37,'TRANSCRIPT INFO'!B37))</f>
        <v>MATE 115</v>
      </c>
      <c r="C22" s="45" t="str">
        <f>+IF('TRANSCRIPT INFO'!E37="N",'TRANSCRIPT INFO'!I37,IF('TRANSCRIPT INFO'!F37="N",'TRANSCRIPT INFO'!I37,'TRANSCRIPT INFO'!C37))</f>
        <v>STRUCTURE &amp; PROPERTIES OF SOLIDS</v>
      </c>
      <c r="D22" s="46">
        <f>+IF('TRANSCRIPT INFO'!E37="N",'TRANSCRIPT INFO'!J37&amp;'TRANSCRIPT INFO'!K37,IF('TRANSCRIPT INFO'!F37="N",'TRANSCRIPT INFO'!J37&amp;'TRANSCRIPT INFO'!K37,'TRANSCRIPT INFO'!D37))</f>
        <v>4</v>
      </c>
      <c r="E22" s="47" t="str">
        <f>IF('TRANSCRIPT INFO'!L37="N/A"," ",'TRANSCRIPT INFO'!L37)&amp;" "&amp;+IF('TRANSCRIPT INFO'!O37="N/A"," ",'TRANSCRIPT INFO'!O37)</f>
        <v xml:space="preserve">   </v>
      </c>
      <c r="F22" s="43">
        <f>+IF('TRANSCRIPT INFO'!$E$50="N",'TRANSCRIPT INFO'!$G$50,IF('TRANSCRIPT INFO'!$F$50="N",'TRANSCRIPT INFO'!$G$50,))</f>
        <v>0</v>
      </c>
      <c r="G22" s="44" t="str">
        <f>+IF('TRANSCRIPT INFO'!$E$50="N",'TRANSCRIPT INFO'!$H$50,IF('TRANSCRIPT INFO'!$F$50="N",'TRANSCRIPT INFO'!$H$50,'TRANSCRIPT INFO'!$B$50))</f>
        <v>CHE 162</v>
      </c>
      <c r="H22" s="45" t="str">
        <f>+IF('TRANSCRIPT INFO'!$E$50="N",'TRANSCRIPT INFO'!$I$50,IF('TRANSCRIPT INFO'!$F$50="N",'TRANSCRIPT INFO'!$I$50,'TRANSCRIPT INFO'!$C$50))</f>
        <v>ENGINEERING STATISTICS &amp; ANALYSIS</v>
      </c>
      <c r="I22" s="46">
        <f>+IF('TRANSCRIPT INFO'!$E$50="N",'TRANSCRIPT INFO'!$J$50&amp;'TRANSCRIPT INFO'!$K$50,IF('TRANSCRIPT INFO'!$F$50="N",'TRANSCRIPT INFO'!$K$50&amp;'TRANSCRIPT INFO'!$K$50,'TRANSCRIPT INFO'!$D$50))</f>
        <v>3</v>
      </c>
      <c r="J22" s="47" t="str">
        <f>IF('TRANSCRIPT INFO'!$L$50="N/A"," ",'TRANSCRIPT INFO'!$L$50)&amp;" "&amp;+IF('TRANSCRIPT INFO'!$O$50="N/A"," ",'TRANSCRIPT INFO'!$O$50)</f>
        <v xml:space="preserve">   </v>
      </c>
      <c r="K22"/>
      <c r="L22"/>
      <c r="M22"/>
      <c r="N22"/>
      <c r="O22"/>
      <c r="P22"/>
      <c r="Q22"/>
      <c r="R22"/>
      <c r="S22"/>
    </row>
    <row r="23" spans="1:19" s="30" customFormat="1" x14ac:dyDescent="0.2">
      <c r="A23" s="38"/>
      <c r="B23" s="39">
        <f>+IF('TRANSCRIPT INFO'!E38="N",'TRANSCRIPT INFO'!B38,IF('TRANSCRIPT INFO'!F38="N",'TRANSCRIPT INFO'!B38,))</f>
        <v>0</v>
      </c>
      <c r="C23" s="40">
        <f>+IF('TRANSCRIPT INFO'!E38="N",'TRANSCRIPT INFO'!C38,IF('TRANSCRIPT INFO'!F38="N",'TRANSCRIPT INFO'!C38,))</f>
        <v>0</v>
      </c>
      <c r="D23" s="41">
        <f>+IF('TRANSCRIPT INFO'!E38="N",'TRANSCRIPT INFO'!D38,IF('TRANSCRIPT INFO'!F38="N",'TRANSCRIPT INFO'!D38,))</f>
        <v>0</v>
      </c>
      <c r="E23" s="42"/>
      <c r="F23" s="38"/>
      <c r="G23" s="39">
        <f>+IF('TRANSCRIPT INFO'!$E$51="N",'TRANSCRIPT INFO'!$B$51,IF('TRANSCRIPT INFO'!$F$51="N",'TRANSCRIPT INFO'!$B$51,))</f>
        <v>0</v>
      </c>
      <c r="H23" s="40">
        <f>+IF('TRANSCRIPT INFO'!$E$51="N",'TRANSCRIPT INFO'!$C$51,IF('TRANSCRIPT INFO'!$F$51="N",'TRANSCRIPT INFO'!$C$51,))</f>
        <v>0</v>
      </c>
      <c r="I23" s="41">
        <f>+IF('TRANSCRIPT INFO'!$E$51="N",'TRANSCRIPT INFO'!$D$51,IF('TRANSCRIPT INFO'!$F$51="N",'TRANSCRIPT INFO'!$D$51,))</f>
        <v>0</v>
      </c>
      <c r="J23" s="42"/>
      <c r="K23"/>
      <c r="L23"/>
      <c r="M23"/>
      <c r="N23"/>
      <c r="O23"/>
      <c r="P23"/>
      <c r="Q23"/>
      <c r="R23"/>
      <c r="S23"/>
    </row>
    <row r="24" spans="1:19" s="30" customFormat="1" x14ac:dyDescent="0.2">
      <c r="A24" s="43">
        <f>+IF('TRANSCRIPT INFO'!E38="N",'TRANSCRIPT INFO'!G38,IF('TRANSCRIPT INFO'!F38="N",'TRANSCRIPT INFO'!G38,))</f>
        <v>0</v>
      </c>
      <c r="B24" s="44" t="str">
        <f>+IF('TRANSCRIPT INFO'!E38="N",'TRANSCRIPT INFO'!H38,IF('TRANSCRIPT INFO'!F38="N",'TRANSCRIPT INFO'!H38,'TRANSCRIPT INFO'!B38))</f>
        <v>MATE 141</v>
      </c>
      <c r="C24" s="45" t="str">
        <f>+IF('TRANSCRIPT INFO'!E38="N",'TRANSCRIPT INFO'!I38,IF('TRANSCRIPT INFO'!F38="N",'TRANSCRIPT INFO'!I38,'TRANSCRIPT INFO'!C38))</f>
        <v>MATERIALS ANALYSIS</v>
      </c>
      <c r="D24" s="46">
        <f>+IF('TRANSCRIPT INFO'!E38="N",'TRANSCRIPT INFO'!J38&amp;'TRANSCRIPT INFO'!K38,IF('TRANSCRIPT INFO'!F38="N",'TRANSCRIPT INFO'!J38&amp;'TRANSCRIPT INFO'!K38,'TRANSCRIPT INFO'!D38))</f>
        <v>3</v>
      </c>
      <c r="E24" s="47" t="str">
        <f>IF('TRANSCRIPT INFO'!L38="N/A"," ",'TRANSCRIPT INFO'!L38)&amp;" "&amp;+IF('TRANSCRIPT INFO'!O38="N/A"," ",'TRANSCRIPT INFO'!O38)</f>
        <v xml:space="preserve">   </v>
      </c>
      <c r="F24" s="43">
        <f>+IF('TRANSCRIPT INFO'!$E$51="N",'TRANSCRIPT INFO'!$G$51,IF('TRANSCRIPT INFO'!$F$51="N",'TRANSCRIPT INFO'!$G$51,))</f>
        <v>0</v>
      </c>
      <c r="G24" s="44" t="str">
        <f>+IF('TRANSCRIPT INFO'!$E$51="N",'TRANSCRIPT INFO'!$H$51,IF('TRANSCRIPT INFO'!$F$51="N",'TRANSCRIPT INFO'!$H$51,'TRANSCRIPT INFO'!$B$51))</f>
        <v>MATE 191</v>
      </c>
      <c r="H24" s="45" t="str">
        <f>+IF('TRANSCRIPT INFO'!$E$51="N",'TRANSCRIPT INFO'!$I$51,IF('TRANSCRIPT INFO'!$F$51="N",'TRANSCRIPT INFO'!$I$51,'TRANSCRIPT INFO'!$C$51))</f>
        <v>MATERIALS PROCESSING LABORATORY</v>
      </c>
      <c r="I24" s="46">
        <f>+IF('TRANSCRIPT INFO'!$E$51="N",'TRANSCRIPT INFO'!$J$51&amp;'TRANSCRIPT INFO'!$K$51,IF('TRANSCRIPT INFO'!$F$51="N",'TRANSCRIPT INFO'!$K$51&amp;'TRANSCRIPT INFO'!$K$51,'TRANSCRIPT INFO'!$D$51))</f>
        <v>1</v>
      </c>
      <c r="J24" s="47" t="str">
        <f>IF('TRANSCRIPT INFO'!$L$51="N/A"," ",'TRANSCRIPT INFO'!$L$51)&amp;" "&amp;+IF('TRANSCRIPT INFO'!$O$51="N/A"," ",'TRANSCRIPT INFO'!$O$51)</f>
        <v xml:space="preserve">   </v>
      </c>
      <c r="K24"/>
      <c r="L24"/>
      <c r="M24"/>
      <c r="N24"/>
      <c r="O24"/>
      <c r="P24"/>
      <c r="Q24"/>
      <c r="R24"/>
      <c r="S24"/>
    </row>
    <row r="25" spans="1:19" s="30" customFormat="1" x14ac:dyDescent="0.2">
      <c r="A25" s="38"/>
      <c r="B25" s="39">
        <f>+IF('TRANSCRIPT INFO'!E39="N",'TRANSCRIPT INFO'!B39,IF('TRANSCRIPT INFO'!F39="N",'TRANSCRIPT INFO'!B39,))</f>
        <v>0</v>
      </c>
      <c r="C25" s="40">
        <f>+IF('TRANSCRIPT INFO'!E39="N",'TRANSCRIPT INFO'!C39,IF('TRANSCRIPT INFO'!F39="N",'TRANSCRIPT INFO'!C39,))</f>
        <v>0</v>
      </c>
      <c r="D25" s="41">
        <f>+IF('TRANSCRIPT INFO'!E39="N",'TRANSCRIPT INFO'!D39,IF('TRANSCRIPT INFO'!F39="N",'TRANSCRIPT INFO'!D39,))</f>
        <v>0</v>
      </c>
      <c r="E25" s="42"/>
      <c r="F25" s="38"/>
      <c r="G25" s="39">
        <f>+IF('TRANSCRIPT INFO'!$E$52="N",'TRANSCRIPT INFO'!$B$52,IF('TRANSCRIPT INFO'!$F$52="N",'TRANSCRIPT INFO'!$B$52,))</f>
        <v>0</v>
      </c>
      <c r="H25" s="40">
        <f>+IF('TRANSCRIPT INFO'!$E$52="N",'TRANSCRIPT INFO'!$C$52,IF('TRANSCRIPT INFO'!$F$52="N",'TRANSCRIPT INFO'!$C$52,))</f>
        <v>0</v>
      </c>
      <c r="I25" s="41">
        <f>+IF('TRANSCRIPT INFO'!$E$52="N",'TRANSCRIPT INFO'!$D$52,IF('TRANSCRIPT INFO'!$F$52="N",'TRANSCRIPT INFO'!$D$52,))</f>
        <v>0</v>
      </c>
      <c r="J25" s="42"/>
      <c r="K25"/>
      <c r="L25"/>
      <c r="M25"/>
      <c r="N25"/>
      <c r="O25"/>
      <c r="P25"/>
      <c r="Q25"/>
      <c r="R25"/>
      <c r="S25"/>
    </row>
    <row r="26" spans="1:19" s="30" customFormat="1" x14ac:dyDescent="0.2">
      <c r="A26" s="43">
        <f>+IF('TRANSCRIPT INFO'!E39="N",'TRANSCRIPT INFO'!G39,IF('TRANSCRIPT INFO'!F39="N",'TRANSCRIPT INFO'!G39,))</f>
        <v>0</v>
      </c>
      <c r="B26" s="44" t="str">
        <f>+IF('TRANSCRIPT INFO'!E39="N",'TRANSCRIPT INFO'!H39,IF('TRANSCRIPT INFO'!F39="N",'TRANSCRIPT INFO'!H39,'TRANSCRIPT INFO'!B39))</f>
        <v>MATE 151</v>
      </c>
      <c r="C26" s="45" t="str">
        <f>+IF('TRANSCRIPT INFO'!E39="N",'TRANSCRIPT INFO'!I39,IF('TRANSCRIPT INFO'!F39="N",'TRANSCRIPT INFO'!I39,'TRANSCRIPT INFO'!C39))</f>
        <v>PROC ENGR THERMODYNAMICS</v>
      </c>
      <c r="D26" s="46">
        <f>+IF('TRANSCRIPT INFO'!E39="N",'TRANSCRIPT INFO'!J39&amp;'TRANSCRIPT INFO'!K39,IF('TRANSCRIPT INFO'!F39="N",'TRANSCRIPT INFO'!J39&amp;'TRANSCRIPT INFO'!K39,'TRANSCRIPT INFO'!D39))</f>
        <v>3</v>
      </c>
      <c r="E26" s="47" t="str">
        <f>IF('TRANSCRIPT INFO'!L39="N/A"," ",'TRANSCRIPT INFO'!L39)&amp;" "&amp;+IF('TRANSCRIPT INFO'!O39="N/A"," ",'TRANSCRIPT INFO'!O39)</f>
        <v xml:space="preserve">   </v>
      </c>
      <c r="F26" s="43">
        <f>+IF('TRANSCRIPT INFO'!$E$52="N",'TRANSCRIPT INFO'!$G$52,IF('TRANSCRIPT INFO'!$F$52="N",'TRANSCRIPT INFO'!$G$52,))</f>
        <v>0</v>
      </c>
      <c r="G26" s="44" t="str">
        <f>+IF('TRANSCRIPT INFO'!$E$52="N",'TRANSCRIPT INFO'!$H$52,IF('TRANSCRIPT INFO'!$F$52="N",'TRANSCRIPT INFO'!$H$52,'TRANSCRIPT INFO'!$B$52))</f>
        <v>ENGR 100W</v>
      </c>
      <c r="H26" s="45" t="str">
        <f>+IF('TRANSCRIPT INFO'!$E$52="N",'TRANSCRIPT INFO'!$I$52,IF('TRANSCRIPT INFO'!$F$52="N",'TRANSCRIPT INFO'!$I$52,'TRANSCRIPT INFO'!$C$52))</f>
        <v>ENGINEERING REPORTS</v>
      </c>
      <c r="I26" s="46">
        <f>+IF('TRANSCRIPT INFO'!$E$52="N",'TRANSCRIPT INFO'!$J$52&amp;'TRANSCRIPT INFO'!$K$52,IF('TRANSCRIPT INFO'!$F$52="N",'TRANSCRIPT INFO'!$K$52&amp;'TRANSCRIPT INFO'!$K$52,'TRANSCRIPT INFO'!$D$52))</f>
        <v>3</v>
      </c>
      <c r="J26" s="47" t="str">
        <f>IF('TRANSCRIPT INFO'!$L$52="N/A"," ",'TRANSCRIPT INFO'!$L$52)&amp;" "&amp;+IF('TRANSCRIPT INFO'!$O$52="N/A"," ",'TRANSCRIPT INFO'!$O$52)</f>
        <v xml:space="preserve">   </v>
      </c>
      <c r="K26"/>
      <c r="L26"/>
      <c r="M26"/>
      <c r="N26"/>
      <c r="O26"/>
      <c r="P26"/>
      <c r="Q26"/>
      <c r="R26"/>
      <c r="S26"/>
    </row>
    <row r="27" spans="1:19" s="30" customFormat="1" x14ac:dyDescent="0.2">
      <c r="A27" s="38"/>
      <c r="B27" s="39">
        <f>+IF('TRANSCRIPT INFO'!E40="N",'TRANSCRIPT INFO'!B40,IF('TRANSCRIPT INFO'!F40="N",'TRANSCRIPT INFO'!B40,))</f>
        <v>0</v>
      </c>
      <c r="C27" s="40">
        <f>+IF('TRANSCRIPT INFO'!E40="N",'TRANSCRIPT INFO'!C40,IF('TRANSCRIPT INFO'!F40="N",'TRANSCRIPT INFO'!C40,))</f>
        <v>0</v>
      </c>
      <c r="D27" s="41">
        <f>+IF('TRANSCRIPT INFO'!E40="N",'TRANSCRIPT INFO'!D40,IF('TRANSCRIPT INFO'!F40="N",'TRANSCRIPT INFO'!D40,))</f>
        <v>0</v>
      </c>
      <c r="E27" s="42"/>
      <c r="F27" s="38"/>
      <c r="G27" s="39">
        <f>+IF('TRANSCRIPT INFO'!$E$53="N",'TRANSCRIPT INFO'!$B$53,IF('TRANSCRIPT INFO'!$F$53="N",'TRANSCRIPT INFO'!$B$53,))</f>
        <v>0</v>
      </c>
      <c r="H27" s="40">
        <f>+IF('TRANSCRIPT INFO'!$E$53="N",'TRANSCRIPT INFO'!$C$53,IF('TRANSCRIPT INFO'!$F$53="N",'TRANSCRIPT INFO'!$C$53,))</f>
        <v>0</v>
      </c>
      <c r="I27" s="41">
        <f>+IF('TRANSCRIPT INFO'!$E$53="N",'TRANSCRIPT INFO'!$D$53,IF('TRANSCRIPT INFO'!$F$53="N",'TRANSCRIPT INFO'!$D$53,))</f>
        <v>0</v>
      </c>
      <c r="J27" s="42"/>
      <c r="K27"/>
      <c r="L27"/>
      <c r="M27"/>
      <c r="N27"/>
      <c r="O27"/>
      <c r="P27"/>
      <c r="Q27"/>
      <c r="R27"/>
      <c r="S27"/>
    </row>
    <row r="28" spans="1:19" s="30" customFormat="1" x14ac:dyDescent="0.2">
      <c r="A28" s="43">
        <f>+IF('TRANSCRIPT INFO'!E40="N",'TRANSCRIPT INFO'!G40,IF('TRANSCRIPT INFO'!F40="N",'TRANSCRIPT INFO'!G40,))</f>
        <v>0</v>
      </c>
      <c r="B28" s="44" t="str">
        <f>+IF('TRANSCRIPT INFO'!E40="N",'TRANSCRIPT INFO'!H40,IF('TRANSCRIPT INFO'!F40="N",'TRANSCRIPT INFO'!H40,'TRANSCRIPT INFO'!B40))</f>
        <v>MATE 152</v>
      </c>
      <c r="C28" s="45" t="str">
        <f>+IF('TRANSCRIPT INFO'!E40="N",'TRANSCRIPT INFO'!I40,IF('TRANSCRIPT INFO'!F40="N",'TRANSCRIPT INFO'!I40,'TRANSCRIPT INFO'!C40))</f>
        <v>SOLID STATE KINETICS</v>
      </c>
      <c r="D28" s="46">
        <f>+IF('TRANSCRIPT INFO'!E40="N",'TRANSCRIPT INFO'!J40&amp;'TRANSCRIPT INFO'!K40,IF('TRANSCRIPT INFO'!F40="N",'TRANSCRIPT INFO'!J40&amp;'TRANSCRIPT INFO'!K40,'TRANSCRIPT INFO'!D40))</f>
        <v>3</v>
      </c>
      <c r="E28" s="47" t="str">
        <f>IF('TRANSCRIPT INFO'!L40="N/A"," ",'TRANSCRIPT INFO'!L40)&amp;" "&amp;+IF('TRANSCRIPT INFO'!O40="N/A"," ",'TRANSCRIPT INFO'!O40)</f>
        <v xml:space="preserve">   </v>
      </c>
      <c r="F28" s="43">
        <f>+IF('TRANSCRIPT INFO'!$E$53="N",'TRANSCRIPT INFO'!$G$53,IF('TRANSCRIPT INFO'!$F$53="N",'TRANSCRIPT INFO'!$G$53,))</f>
        <v>0</v>
      </c>
      <c r="G28" s="44" t="str">
        <f>+IF('TRANSCRIPT INFO'!$E$53="N",'TRANSCRIPT INFO'!$H$53,IF('TRANSCRIPT INFO'!$F$53="N",'TRANSCRIPT INFO'!$H$53,'TRANSCRIPT INFO'!$B$53))</f>
        <v>MATE 143</v>
      </c>
      <c r="H28" s="45" t="str">
        <f>+IF('TRANSCRIPT INFO'!$E$53="N",'TRANSCRIPT INFO'!$I$53,IF('TRANSCRIPT INFO'!$F$53="N",'TRANSCRIPT INFO'!$I$53,'TRANSCRIPT INFO'!$C$53))</f>
        <v>SEM LABORATORY</v>
      </c>
      <c r="I28" s="46">
        <f>+IF('TRANSCRIPT INFO'!$E$53="N",'TRANSCRIPT INFO'!$J$53&amp;'TRANSCRIPT INFO'!$K$53,IF('TRANSCRIPT INFO'!$F$53="N",'TRANSCRIPT INFO'!$K$53&amp;'TRANSCRIPT INFO'!$K$53,'TRANSCRIPT INFO'!$D$53))</f>
        <v>1</v>
      </c>
      <c r="J28" s="47" t="str">
        <f>IF('TRANSCRIPT INFO'!$L$53="N/A"," ",'TRANSCRIPT INFO'!$L$53)&amp;" "&amp;+IF('TRANSCRIPT INFO'!$O$53="N/A"," ",'TRANSCRIPT INFO'!$O$53)</f>
        <v xml:space="preserve">   </v>
      </c>
      <c r="K28"/>
      <c r="L28"/>
      <c r="M28"/>
      <c r="N28"/>
      <c r="O28"/>
      <c r="P28"/>
      <c r="Q28"/>
      <c r="R28"/>
      <c r="S28"/>
    </row>
    <row r="29" spans="1:19" s="30" customFormat="1" x14ac:dyDescent="0.2">
      <c r="A29" s="38"/>
      <c r="B29" s="39">
        <f>+IF('TRANSCRIPT INFO'!E41="N",'TRANSCRIPT INFO'!B41,IF('TRANSCRIPT INFO'!F41="N",'TRANSCRIPT INFO'!B41,))</f>
        <v>0</v>
      </c>
      <c r="C29" s="40">
        <f>+IF('TRANSCRIPT INFO'!E41="N",'TRANSCRIPT INFO'!C41,IF('TRANSCRIPT INFO'!F41="N",'TRANSCRIPT INFO'!C41,))</f>
        <v>0</v>
      </c>
      <c r="D29" s="41">
        <f>+IF('TRANSCRIPT INFO'!E41="N",'TRANSCRIPT INFO'!D41,IF('TRANSCRIPT INFO'!F41="N",'TRANSCRIPT INFO'!D41,))</f>
        <v>0</v>
      </c>
      <c r="E29" s="42"/>
      <c r="F29" s="38"/>
      <c r="G29" s="39">
        <f>+IF('TRANSCRIPT INFO'!$E$54="N",'TRANSCRIPT INFO'!$B$54,IF('TRANSCRIPT INFO'!$F$54="N",'TRANSCRIPT INFO'!$B$54,))</f>
        <v>0</v>
      </c>
      <c r="H29" s="40">
        <f>+IF('TRANSCRIPT INFO'!$E$54="N",'TRANSCRIPT INFO'!$C$54,IF('TRANSCRIPT INFO'!$F$54="N",'TRANSCRIPT INFO'!$C$54,))</f>
        <v>0</v>
      </c>
      <c r="I29" s="41">
        <f>+IF('TRANSCRIPT INFO'!$E$54="N",'TRANSCRIPT INFO'!$D$54,IF('TRANSCRIPT INFO'!$F$54="N",'TRANSCRIPT INFO'!$D$54,))</f>
        <v>0</v>
      </c>
      <c r="J29" s="42"/>
      <c r="K29"/>
      <c r="L29"/>
      <c r="M29"/>
      <c r="N29"/>
      <c r="O29"/>
      <c r="P29"/>
      <c r="Q29"/>
      <c r="R29"/>
      <c r="S29"/>
    </row>
    <row r="30" spans="1:19" s="30" customFormat="1" ht="17.25" customHeight="1" x14ac:dyDescent="0.2">
      <c r="A30" s="43">
        <f>+IF('TRANSCRIPT INFO'!E41="N",'TRANSCRIPT INFO'!G41,IF('TRANSCRIPT INFO'!F41="N",'TRANSCRIPT INFO'!G41,))</f>
        <v>0</v>
      </c>
      <c r="B30" s="44" t="str">
        <f>+IF('TRANSCRIPT INFO'!E41="N",'TRANSCRIPT INFO'!H41,IF('TRANSCRIPT INFO'!F41="N",'TRANSCRIPT INFO'!H41,'TRANSCRIPT INFO'!B41))</f>
        <v>MATE 153</v>
      </c>
      <c r="C30" s="45" t="str">
        <f>+IF('TRANSCRIPT INFO'!E41="N",'TRANSCRIPT INFO'!I41,IF('TRANSCRIPT INFO'!F41="N",'TRANSCRIPT INFO'!I41,'TRANSCRIPT INFO'!C41))</f>
        <v>ELECTRONIC PROPERTIES OF MATERIALS</v>
      </c>
      <c r="D30" s="46">
        <f>+IF('TRANSCRIPT INFO'!E41="N",'TRANSCRIPT INFO'!J41&amp;'TRANSCRIPT INFO'!K41,IF('TRANSCRIPT INFO'!F41="N",'TRANSCRIPT INFO'!J41&amp;'TRANSCRIPT INFO'!K41,'TRANSCRIPT INFO'!D41))</f>
        <v>3</v>
      </c>
      <c r="E30" s="47" t="str">
        <f>IF('TRANSCRIPT INFO'!L41="N/A"," ",'TRANSCRIPT INFO'!L41)&amp;" "&amp;+IF('TRANSCRIPT INFO'!O41="N/A"," ",'TRANSCRIPT INFO'!O41)</f>
        <v xml:space="preserve">   </v>
      </c>
      <c r="F30" s="43">
        <f>+IF('TRANSCRIPT INFO'!$E$54="N",'TRANSCRIPT INFO'!$G$54,IF('TRANSCRIPT INFO'!$F$54="N",'TRANSCRIPT INFO'!$G$54,))</f>
        <v>0</v>
      </c>
      <c r="G30" s="44" t="str">
        <f>+IF('TRANSCRIPT INFO'!$E$54="N",'TRANSCRIPT INFO'!$H$54,IF('TRANSCRIPT INFO'!$F$54="N",'TRANSCRIPT INFO'!$H$54,'TRANSCRIPT INFO'!$B$54))</f>
        <v>MATE 144</v>
      </c>
      <c r="H30" s="45" t="str">
        <f>+IF('TRANSCRIPT INFO'!$E$54="N",'TRANSCRIPT INFO'!$I$54,IF('TRANSCRIPT INFO'!$F$54="N",'TRANSCRIPT INFO'!$I$54,'TRANSCRIPT INFO'!$C$54))</f>
        <v>XRD LABORATORY</v>
      </c>
      <c r="I30" s="46">
        <f>+IF('TRANSCRIPT INFO'!$E$54="N",'TRANSCRIPT INFO'!$J$54&amp;'TRANSCRIPT INFO'!$K$54,IF('TRANSCRIPT INFO'!$F$54="N",'TRANSCRIPT INFO'!$K$54&amp;'TRANSCRIPT INFO'!$K$54,'TRANSCRIPT INFO'!$D$54))</f>
        <v>1</v>
      </c>
      <c r="J30" s="47" t="str">
        <f>IF('TRANSCRIPT INFO'!$L$54="N/A"," ",'TRANSCRIPT INFO'!$L$54)&amp;" "&amp;+IF('TRANSCRIPT INFO'!$O$54="N/A"," ",'TRANSCRIPT INFO'!$O$54)</f>
        <v xml:space="preserve">   </v>
      </c>
      <c r="K30"/>
      <c r="L30"/>
      <c r="M30"/>
      <c r="N30"/>
      <c r="O30"/>
      <c r="P30"/>
      <c r="Q30"/>
      <c r="R30"/>
      <c r="S30"/>
    </row>
    <row r="31" spans="1:19" s="30" customFormat="1" x14ac:dyDescent="0.2">
      <c r="A31" s="38"/>
      <c r="B31" s="39">
        <f>+IF('TRANSCRIPT INFO'!E42="N",'TRANSCRIPT INFO'!B42,IF('TRANSCRIPT INFO'!F42="N",'TRANSCRIPT INFO'!B42,))</f>
        <v>0</v>
      </c>
      <c r="C31" s="40">
        <f>+IF('TRANSCRIPT INFO'!E42="N",'TRANSCRIPT INFO'!C42,IF('TRANSCRIPT INFO'!F42="N",'TRANSCRIPT INFO'!C42,))</f>
        <v>0</v>
      </c>
      <c r="D31" s="41">
        <f>+IF('TRANSCRIPT INFO'!E42="N",'TRANSCRIPT INFO'!D42,IF('TRANSCRIPT INFO'!F42="N",'TRANSCRIPT INFO'!D42,))</f>
        <v>0</v>
      </c>
      <c r="E31" s="42"/>
      <c r="F31" s="38"/>
      <c r="G31" s="39">
        <f>+IF('TRANSCRIPT INFO'!$E$55="N",'TRANSCRIPT INFO'!$B$55,IF('TRANSCRIPT INFO'!$F$55="N",'TRANSCRIPT INFO'!$B$55,))</f>
        <v>0</v>
      </c>
      <c r="H31" s="40">
        <f>+IF('TRANSCRIPT INFO'!$E$55="N",'TRANSCRIPT INFO'!$C$55,IF('TRANSCRIPT INFO'!$F$55="N",'TRANSCRIPT INFO'!$C$55,))</f>
        <v>0</v>
      </c>
      <c r="I31" s="41">
        <f>+IF('TRANSCRIPT INFO'!$E$55="N",'TRANSCRIPT INFO'!$D$55,IF('TRANSCRIPT INFO'!$F$55="N",'TRANSCRIPT INFO'!$D$55,))</f>
        <v>0</v>
      </c>
      <c r="J31" s="42"/>
      <c r="K31"/>
      <c r="L31"/>
      <c r="M31"/>
      <c r="N31"/>
      <c r="O31"/>
      <c r="P31"/>
      <c r="Q31"/>
      <c r="R31"/>
      <c r="S31"/>
    </row>
    <row r="32" spans="1:19" s="30" customFormat="1" x14ac:dyDescent="0.2">
      <c r="A32" s="43">
        <f>+IF('TRANSCRIPT INFO'!E42="N",'TRANSCRIPT INFO'!G42,IF('TRANSCRIPT INFO'!F42="N",'TRANSCRIPT INFO'!G42,))</f>
        <v>0</v>
      </c>
      <c r="B32" s="44" t="str">
        <f>+IF('TRANSCRIPT INFO'!E42="N",'TRANSCRIPT INFO'!H42,IF('TRANSCRIPT INFO'!F42="N",'TRANSCRIPT INFO'!H42,'TRANSCRIPT INFO'!B42))</f>
        <v>MATE 154</v>
      </c>
      <c r="C32" s="45" t="str">
        <f>+IF('TRANSCRIPT INFO'!E42="N",'TRANSCRIPT INFO'!I42,IF('TRANSCRIPT INFO'!F42="N",'TRANSCRIPT INFO'!I42,'TRANSCRIPT INFO'!C42))</f>
        <v>METALS AND ALLOYS</v>
      </c>
      <c r="D32" s="46">
        <f>+IF('TRANSCRIPT INFO'!E42="N",'TRANSCRIPT INFO'!J42&amp;'TRANSCRIPT INFO'!K42,IF('TRANSCRIPT INFO'!F42="N",'TRANSCRIPT INFO'!J42&amp;'TRANSCRIPT INFO'!K42,'TRANSCRIPT INFO'!D42))</f>
        <v>3</v>
      </c>
      <c r="E32" s="47" t="str">
        <f>IF('TRANSCRIPT INFO'!L42="N/A"," ",'TRANSCRIPT INFO'!L42)&amp;" "&amp;+IF('TRANSCRIPT INFO'!O42="N/A"," ",'TRANSCRIPT INFO'!O42)</f>
        <v xml:space="preserve">   </v>
      </c>
      <c r="F32" s="43">
        <f>+IF('TRANSCRIPT INFO'!$E$55="N",'TRANSCRIPT INFO'!$G$55,IF('TRANSCRIPT INFO'!$F$55="N",'TRANSCRIPT INFO'!$G$55,))</f>
        <v>0</v>
      </c>
      <c r="G32" s="44">
        <f>+IF('TRANSCRIPT INFO'!$E$55="N",'TRANSCRIPT INFO'!$H$55,IF('TRANSCRIPT INFO'!$F$55="N",'TRANSCRIPT INFO'!$H$55,'TRANSCRIPT INFO'!$B$55))</f>
        <v>0</v>
      </c>
      <c r="H32" s="45">
        <f>+IF('TRANSCRIPT INFO'!$E$55="N",'TRANSCRIPT INFO'!$I$55,IF('TRANSCRIPT INFO'!$F$55="N",'TRANSCRIPT INFO'!$I$55,'TRANSCRIPT INFO'!$C$55))</f>
        <v>0</v>
      </c>
      <c r="I32" s="46">
        <f>+IF('TRANSCRIPT INFO'!$E$55="N",'TRANSCRIPT INFO'!$J$55&amp;'TRANSCRIPT INFO'!$K$55,IF('TRANSCRIPT INFO'!$F$55="N",'TRANSCRIPT INFO'!$K$55&amp;'TRANSCRIPT INFO'!$K$55,'TRANSCRIPT INFO'!$D$55))</f>
        <v>0</v>
      </c>
      <c r="J32" s="47" t="str">
        <f>IF('TRANSCRIPT INFO'!$L$55="N/A"," ",'TRANSCRIPT INFO'!$L$55)&amp;" "&amp;+IF('TRANSCRIPT INFO'!$O$55="N/A"," ",'TRANSCRIPT INFO'!$O$55)</f>
        <v xml:space="preserve">   </v>
      </c>
      <c r="K32"/>
      <c r="L32"/>
      <c r="M32"/>
      <c r="N32"/>
      <c r="O32"/>
      <c r="P32"/>
      <c r="Q32"/>
      <c r="R32"/>
      <c r="S32"/>
    </row>
    <row r="33" spans="1:19" s="30" customFormat="1" x14ac:dyDescent="0.2">
      <c r="A33" s="38"/>
      <c r="B33" s="39">
        <f>+IF('TRANSCRIPT INFO'!E43="N",'TRANSCRIPT INFO'!B43,IF('TRANSCRIPT INFO'!F43="N",'TRANSCRIPT INFO'!B43,))</f>
        <v>0</v>
      </c>
      <c r="C33" s="40">
        <f>+IF('TRANSCRIPT INFO'!E43="N",'TRANSCRIPT INFO'!C43,IF('TRANSCRIPT INFO'!F43="N",'TRANSCRIPT INFO'!C43,))</f>
        <v>0</v>
      </c>
      <c r="D33" s="41">
        <f>+IF('TRANSCRIPT INFO'!E43="N",'TRANSCRIPT INFO'!D43,IF('TRANSCRIPT INFO'!F43="N",'TRANSCRIPT INFO'!D43,))</f>
        <v>0</v>
      </c>
      <c r="E33" s="42"/>
      <c r="F33" s="38"/>
      <c r="G33" s="39">
        <f>+IF('TRANSCRIPT INFO'!$E$56="N",'TRANSCRIPT INFO'!$B$56,IF('TRANSCRIPT INFO'!$F$56="N",'TRANSCRIPT INFO'!$B$56,))</f>
        <v>0</v>
      </c>
      <c r="H33" s="40">
        <f>+IF('TRANSCRIPT INFO'!$E$56="N",'TRANSCRIPT INFO'!$C$56,IF('TRANSCRIPT INFO'!$F$56="N",'TRANSCRIPT INFO'!$C$56,))</f>
        <v>0</v>
      </c>
      <c r="I33" s="41">
        <f>+IF('TRANSCRIPT INFO'!$E$56="N",'TRANSCRIPT INFO'!$D$56,IF('TRANSCRIPT INFO'!$F$56="N",'TRANSCRIPT INFO'!$D$56,))</f>
        <v>0</v>
      </c>
      <c r="J33" s="42"/>
      <c r="K33"/>
      <c r="L33"/>
      <c r="M33"/>
      <c r="N33"/>
      <c r="O33"/>
      <c r="P33"/>
      <c r="Q33"/>
      <c r="R33"/>
      <c r="S33"/>
    </row>
    <row r="34" spans="1:19" s="30" customFormat="1" x14ac:dyDescent="0.2">
      <c r="A34" s="43">
        <f>+IF('TRANSCRIPT INFO'!E43="N",'TRANSCRIPT INFO'!G43,IF('TRANSCRIPT INFO'!F43="N",'TRANSCRIPT INFO'!G43,))</f>
        <v>0</v>
      </c>
      <c r="B34" s="44" t="str">
        <f>+IF('TRANSCRIPT INFO'!E43="N",'TRANSCRIPT INFO'!H43,IF('TRANSCRIPT INFO'!F43="N",'TRANSCRIPT INFO'!H43,'TRANSCRIPT INFO'!B43))</f>
        <v>MATE 155</v>
      </c>
      <c r="C34" s="45" t="str">
        <f>+IF('TRANSCRIPT INFO'!E43="N",'TRANSCRIPT INFO'!I43,IF('TRANSCRIPT INFO'!F43="N",'TRANSCRIPT INFO'!I43,'TRANSCRIPT INFO'!C43))</f>
        <v>MATERIALS SELECTION &amp; PRO. DES.</v>
      </c>
      <c r="D34" s="46">
        <f>+IF('TRANSCRIPT INFO'!E43="N",'TRANSCRIPT INFO'!J43&amp;'TRANSCRIPT INFO'!K43,IF('TRANSCRIPT INFO'!F43="N",'TRANSCRIPT INFO'!J43&amp;'TRANSCRIPT INFO'!K43,'TRANSCRIPT INFO'!D43))</f>
        <v>3</v>
      </c>
      <c r="E34" s="47" t="str">
        <f>IF('TRANSCRIPT INFO'!L43="N/A"," ",'TRANSCRIPT INFO'!L43)&amp;" "&amp;+IF('TRANSCRIPT INFO'!O43="N/A"," ",'TRANSCRIPT INFO'!O43)</f>
        <v xml:space="preserve">   </v>
      </c>
      <c r="F34" s="43">
        <f>+IF('TRANSCRIPT INFO'!$E$56="N",'TRANSCRIPT INFO'!$G$56,IF('TRANSCRIPT INFO'!$F$56="N",'TRANSCRIPT INFO'!$G$56,))</f>
        <v>0</v>
      </c>
      <c r="G34" s="44">
        <f>+IF('TRANSCRIPT INFO'!$E$56="N",'TRANSCRIPT INFO'!$H$56,IF('TRANSCRIPT INFO'!$F$56="N",'TRANSCRIPT INFO'!$H$56,'TRANSCRIPT INFO'!$B$56))</f>
        <v>0</v>
      </c>
      <c r="H34" s="45">
        <f>+IF('TRANSCRIPT INFO'!$E$56="N",'TRANSCRIPT INFO'!$I$56,IF('TRANSCRIPT INFO'!$F$56="N",'TRANSCRIPT INFO'!$I$56,'TRANSCRIPT INFO'!$C$56))</f>
        <v>0</v>
      </c>
      <c r="I34" s="46">
        <f>+IF('TRANSCRIPT INFO'!$E$56="N",'TRANSCRIPT INFO'!$J$56&amp;'TRANSCRIPT INFO'!$K$56,IF('TRANSCRIPT INFO'!$F$56="N",'TRANSCRIPT INFO'!$K$56&amp;'TRANSCRIPT INFO'!$K$56,'TRANSCRIPT INFO'!$D$56))</f>
        <v>0</v>
      </c>
      <c r="J34" s="47" t="str">
        <f>IF('TRANSCRIPT INFO'!$L$56="N/A"," ",'TRANSCRIPT INFO'!$L$56)&amp;" "&amp;+IF('TRANSCRIPT INFO'!$O$56="N/A"," ",'TRANSCRIPT INFO'!$O$56)</f>
        <v xml:space="preserve"> </v>
      </c>
      <c r="K34"/>
      <c r="L34"/>
      <c r="M34"/>
      <c r="N34"/>
      <c r="O34"/>
      <c r="P34"/>
      <c r="Q34"/>
      <c r="R34"/>
      <c r="S34"/>
    </row>
    <row r="35" spans="1:19" s="30" customFormat="1" ht="13.5" thickBot="1" x14ac:dyDescent="0.25">
      <c r="F35" s="34"/>
      <c r="G35" s="34"/>
      <c r="H35" s="34"/>
      <c r="I35" s="34"/>
      <c r="J35" s="34"/>
      <c r="K35"/>
      <c r="L35"/>
      <c r="M35"/>
      <c r="N35"/>
      <c r="O35"/>
      <c r="P35"/>
      <c r="Q35"/>
      <c r="R35"/>
      <c r="S35"/>
    </row>
    <row r="36" spans="1:19" s="30" customFormat="1" ht="13.5" thickBot="1" x14ac:dyDescent="0.25">
      <c r="A36" s="170" t="s">
        <v>199</v>
      </c>
      <c r="B36" s="171"/>
      <c r="C36" s="171"/>
      <c r="D36" s="171"/>
      <c r="E36" s="171"/>
      <c r="F36" s="171"/>
      <c r="G36" s="171"/>
      <c r="H36" s="171"/>
      <c r="I36" s="171"/>
      <c r="J36" s="172"/>
      <c r="K36"/>
      <c r="L36"/>
      <c r="M36"/>
      <c r="N36"/>
      <c r="O36"/>
      <c r="P36"/>
      <c r="Q36"/>
      <c r="R36"/>
      <c r="S36"/>
    </row>
    <row r="37" spans="1:19" s="30" customFormat="1" ht="25.5" x14ac:dyDescent="0.2">
      <c r="A37" s="33" t="s">
        <v>103</v>
      </c>
      <c r="B37" s="35" t="s">
        <v>102</v>
      </c>
      <c r="C37" s="35" t="s">
        <v>104</v>
      </c>
      <c r="D37" s="36" t="s">
        <v>95</v>
      </c>
      <c r="E37" s="37" t="s">
        <v>60</v>
      </c>
      <c r="F37" s="33" t="s">
        <v>103</v>
      </c>
      <c r="G37" s="35" t="s">
        <v>102</v>
      </c>
      <c r="H37" s="35" t="s">
        <v>104</v>
      </c>
      <c r="I37" s="36" t="s">
        <v>95</v>
      </c>
      <c r="J37" s="37" t="s">
        <v>60</v>
      </c>
      <c r="K37"/>
      <c r="L37"/>
      <c r="M37"/>
      <c r="N37"/>
      <c r="O37"/>
      <c r="P37"/>
      <c r="Q37"/>
      <c r="R37"/>
      <c r="S37"/>
    </row>
    <row r="38" spans="1:19" s="30" customFormat="1" x14ac:dyDescent="0.2">
      <c r="A38" s="38"/>
      <c r="B38" s="39">
        <f>+IF('TRANSCRIPT INFO'!$E$57="N",'TRANSCRIPT INFO'!$B$57,IF('TRANSCRIPT INFO'!$F$57="N",'TRANSCRIPT INFO'!$B$57,))</f>
        <v>0</v>
      </c>
      <c r="C38" s="40">
        <f>+IF('TRANSCRIPT INFO'!$E$57="N",'TRANSCRIPT INFO'!$C$57,IF('TRANSCRIPT INFO'!$F$57="N",'TRANSCRIPT INFO'!$C$57,))</f>
        <v>0</v>
      </c>
      <c r="D38" s="41">
        <f>+IF('TRANSCRIPT INFO'!$E$57="N",'TRANSCRIPT INFO'!$D$57,IF('TRANSCRIPT INFO'!$F$57="N",'TRANSCRIPT INFO'!$D$57,))</f>
        <v>0</v>
      </c>
      <c r="E38" s="42"/>
      <c r="F38" s="38"/>
      <c r="G38" s="39">
        <f>+IF('TRANSCRIPT INFO'!$E$60="N",'TRANSCRIPT INFO'!$B$60,IF('TRANSCRIPT INFO'!$F$60="N",'TRANSCRIPT INFO'!$B$60,))</f>
        <v>0</v>
      </c>
      <c r="H38" s="40">
        <f>+IF('TRANSCRIPT INFO'!$E$60="N",'TRANSCRIPT INFO'!$C$60,IF('TRANSCRIPT INFO'!$F$60="N",'TRANSCRIPT INFO'!$C$60,))</f>
        <v>0</v>
      </c>
      <c r="I38" s="41">
        <f>+IF('TRANSCRIPT INFO'!$E$60="N",'TRANSCRIPT INFO'!$D$60,IF('TRANSCRIPT INFO'!$F$60="N",'TRANSCRIPT INFO'!$D$60,))</f>
        <v>0</v>
      </c>
      <c r="J38" s="42"/>
      <c r="K38"/>
      <c r="L38"/>
      <c r="M38"/>
      <c r="N38"/>
      <c r="O38"/>
      <c r="P38"/>
      <c r="Q38"/>
      <c r="R38"/>
      <c r="S38"/>
    </row>
    <row r="39" spans="1:19" s="30" customFormat="1" x14ac:dyDescent="0.2">
      <c r="A39" s="43">
        <f>+IF('TRANSCRIPT INFO'!$E$57="N",'TRANSCRIPT INFO'!$G$57,IF('TRANSCRIPT INFO'!$F$57="N",'TRANSCRIPT INFO'!$G$57,))</f>
        <v>0</v>
      </c>
      <c r="B39" s="44">
        <f>+IF('TRANSCRIPT INFO'!$E$57="N",'TRANSCRIPT INFO'!$H$57,IF('TRANSCRIPT INFO'!$F$57="N",'TRANSCRIPT INFO'!$H$57,'TRANSCRIPT INFO'!$B$57))</f>
        <v>0</v>
      </c>
      <c r="C39" s="45">
        <f>+IF('TRANSCRIPT INFO'!$E$57="N",'TRANSCRIPT INFO'!$I$57,IF('TRANSCRIPT INFO'!$F$57="N",'TRANSCRIPT INFO'!$I$57,'TRANSCRIPT INFO'!$C$57))</f>
        <v>0</v>
      </c>
      <c r="D39" s="46">
        <f>+IF('TRANSCRIPT INFO'!$E$57="N",'TRANSCRIPT INFO'!$J$57&amp;'TRANSCRIPT INFO'!$K$57,IF('TRANSCRIPT INFO'!$F$57="N",'TRANSCRIPT INFO'!$K$57&amp;'TRANSCRIPT INFO'!$K$57,'TRANSCRIPT INFO'!$D$57))</f>
        <v>3</v>
      </c>
      <c r="E39" s="47" t="str">
        <f>IF('TRANSCRIPT INFO'!$L$57="N/A"," ",'TRANSCRIPT INFO'!$L$57)&amp;" "&amp;+IF('TRANSCRIPT INFO'!$O$57="N/A"," ",'TRANSCRIPT INFO'!$O$57)</f>
        <v xml:space="preserve">   </v>
      </c>
      <c r="F39" s="43">
        <f>+IF('TRANSCRIPT INFO'!$E$60="N",'TRANSCRIPT INFO'!$G$60,IF('TRANSCRIPT INFO'!$F$60="N",'TRANSCRIPT INFO'!$G$60,))</f>
        <v>0</v>
      </c>
      <c r="G39" s="44">
        <f>+IF('TRANSCRIPT INFO'!$E$60="N",'TRANSCRIPT INFO'!$H$60,IF('TRANSCRIPT INFO'!$F$60="N",'TRANSCRIPT INFO'!$H$60,'TRANSCRIPT INFO'!$B$60))</f>
        <v>0</v>
      </c>
      <c r="H39" s="45">
        <f>+IF('TRANSCRIPT INFO'!$E$60="N",'TRANSCRIPT INFO'!$I$60,IF('TRANSCRIPT INFO'!$F$60="N",'TRANSCRIPT INFO'!$I$60,'TRANSCRIPT INFO'!$C$60))</f>
        <v>0</v>
      </c>
      <c r="I39" s="46">
        <f>+IF('TRANSCRIPT INFO'!$E$60="N",'TRANSCRIPT INFO'!$J$60&amp;'TRANSCRIPT INFO'!$K$60,IF('TRANSCRIPT INFO'!$F$60="N",'TRANSCRIPT INFO'!$K$60&amp;'TRANSCRIPT INFO'!$K$60,'TRANSCRIPT INFO'!$D$60))</f>
        <v>0</v>
      </c>
      <c r="J39" s="47" t="str">
        <f>IF('TRANSCRIPT INFO'!$L$60="N/A"," ",'TRANSCRIPT INFO'!$L$60)&amp;" "&amp;+IF('TRANSCRIPT INFO'!$O$60="N/A"," ",'TRANSCRIPT INFO'!$O$60)</f>
        <v xml:space="preserve"> </v>
      </c>
      <c r="K39"/>
      <c r="L39"/>
      <c r="M39"/>
      <c r="N39"/>
      <c r="O39"/>
      <c r="P39"/>
      <c r="Q39"/>
      <c r="R39"/>
      <c r="S39"/>
    </row>
    <row r="40" spans="1:19" s="30" customFormat="1" x14ac:dyDescent="0.2">
      <c r="A40" s="38"/>
      <c r="B40" s="39">
        <f>+IF('TRANSCRIPT INFO'!$E$58="N",'TRANSCRIPT INFO'!$B$58,IF('TRANSCRIPT INFO'!$F$58="N",'TRANSCRIPT INFO'!$B$58,))</f>
        <v>0</v>
      </c>
      <c r="C40" s="40">
        <f>+IF('TRANSCRIPT INFO'!$E$58="N",'TRANSCRIPT INFO'!$C$58,IF('TRANSCRIPT INFO'!$F$58="N",'TRANSCRIPT INFO'!$C$58,))</f>
        <v>0</v>
      </c>
      <c r="D40" s="41">
        <f>+IF('TRANSCRIPT INFO'!$E$58="N",'TRANSCRIPT INFO'!$D$58,IF('TRANSCRIPT INFO'!$F$58="N",'TRANSCRIPT INFO'!$D$58,))</f>
        <v>0</v>
      </c>
      <c r="E40" s="42"/>
      <c r="F40" s="38"/>
      <c r="G40" s="39">
        <f>+IF('TRANSCRIPT INFO'!$E$61="N",'TRANSCRIPT INFO'!$B$61,IF('TRANSCRIPT INFO'!$F$61="N",'TRANSCRIPT INFO'!$B$61,))</f>
        <v>0</v>
      </c>
      <c r="H40" s="40">
        <f>+IF('TRANSCRIPT INFO'!$E$61="N",'TRANSCRIPT INFO'!$C$61,IF('TRANSCRIPT INFO'!$F$61="N",'TRANSCRIPT INFO'!$C$61,))</f>
        <v>0</v>
      </c>
      <c r="I40" s="41">
        <f>+IF('TRANSCRIPT INFO'!$E$61="N",'TRANSCRIPT INFO'!$D$61,IF('TRANSCRIPT INFO'!$F$61="N",'TRANSCRIPT INFO'!$D$61,))</f>
        <v>0</v>
      </c>
      <c r="J40" s="42"/>
      <c r="K40"/>
      <c r="L40"/>
      <c r="M40"/>
      <c r="N40"/>
      <c r="O40"/>
      <c r="P40"/>
      <c r="Q40"/>
      <c r="R40"/>
      <c r="S40"/>
    </row>
    <row r="41" spans="1:19" s="30" customFormat="1" ht="14.25" customHeight="1" x14ac:dyDescent="0.2">
      <c r="A41" s="43">
        <f>+IF('TRANSCRIPT INFO'!$E$58="N",'TRANSCRIPT INFO'!$G$58,IF('TRANSCRIPT INFO'!$F$58="N",'TRANSCRIPT INFO'!$G$58,))</f>
        <v>0</v>
      </c>
      <c r="B41" s="44">
        <f>+IF('TRANSCRIPT INFO'!$E$58="N",'TRANSCRIPT INFO'!$H$58,IF('TRANSCRIPT INFO'!$F$58="N",'TRANSCRIPT INFO'!$H$58,'TRANSCRIPT INFO'!$B$58))</f>
        <v>0</v>
      </c>
      <c r="C41" s="45">
        <f>+IF('TRANSCRIPT INFO'!$E$58="N",'TRANSCRIPT INFO'!$I$58,IF('TRANSCRIPT INFO'!$F$58="N",'TRANSCRIPT INFO'!$I$58,'TRANSCRIPT INFO'!$C$58))</f>
        <v>0</v>
      </c>
      <c r="D41" s="46">
        <f>+IF('TRANSCRIPT INFO'!$E$58="N",'TRANSCRIPT INFO'!$J$58&amp;'TRANSCRIPT INFO'!$K$58,IF('TRANSCRIPT INFO'!$F$58="N",'TRANSCRIPT INFO'!$K$58&amp;'TRANSCRIPT INFO'!$K$58,'TRANSCRIPT INFO'!$D$58))</f>
        <v>3</v>
      </c>
      <c r="E41" s="47" t="str">
        <f>IF('TRANSCRIPT INFO'!$L$58="N/A"," ",'TRANSCRIPT INFO'!$L$58)&amp;" "&amp;+IF('TRANSCRIPT INFO'!$O$58="N/A"," ",'TRANSCRIPT INFO'!$O$58)</f>
        <v xml:space="preserve">   </v>
      </c>
      <c r="F41" s="43">
        <f>+IF('TRANSCRIPT INFO'!$E$61="N",'TRANSCRIPT INFO'!$G$61,IF('TRANSCRIPT INFO'!$F$61="N",'TRANSCRIPT INFO'!$G$61,))</f>
        <v>0</v>
      </c>
      <c r="G41" s="44">
        <f>+IF('TRANSCRIPT INFO'!$E$61="N",'TRANSCRIPT INFO'!$H$61,IF('TRANSCRIPT INFO'!$F$61="N",'TRANSCRIPT INFO'!$H$61,'TRANSCRIPT INFO'!$B$61))</f>
        <v>0</v>
      </c>
      <c r="H41" s="45">
        <f>+IF('TRANSCRIPT INFO'!$E$61="N",'TRANSCRIPT INFO'!$I$61,IF('TRANSCRIPT INFO'!$F$61="N",'TRANSCRIPT INFO'!$I$61,'TRANSCRIPT INFO'!$C$61))</f>
        <v>0</v>
      </c>
      <c r="I41" s="46">
        <f>+IF('TRANSCRIPT INFO'!$E$61="N",'TRANSCRIPT INFO'!$J$61&amp;'TRANSCRIPT INFO'!$K$61,IF('TRANSCRIPT INFO'!$F$61="N",'TRANSCRIPT INFO'!$K$61&amp;'TRANSCRIPT INFO'!$K$61,'TRANSCRIPT INFO'!$D$61))</f>
        <v>0</v>
      </c>
      <c r="J41" s="47" t="str">
        <f>IF('TRANSCRIPT INFO'!$L$61="N/A"," ",'TRANSCRIPT INFO'!$L$61)&amp;" "&amp;+IF('TRANSCRIPT INFO'!$O$61="N/A"," ",'TRANSCRIPT INFO'!$O$61)</f>
        <v xml:space="preserve"> </v>
      </c>
    </row>
    <row r="42" spans="1:19" s="30" customFormat="1" ht="14.25" customHeight="1" x14ac:dyDescent="0.2">
      <c r="A42" s="38"/>
      <c r="B42" s="39">
        <f>+IF('TRANSCRIPT INFO'!$E$59="N",'TRANSCRIPT INFO'!$B$59,IF('TRANSCRIPT INFO'!$F$59="N",'TRANSCRIPT INFO'!$B$59,))</f>
        <v>0</v>
      </c>
      <c r="C42" s="40">
        <f>+IF('TRANSCRIPT INFO'!$E$59="N",'TRANSCRIPT INFO'!$C$59,IF('TRANSCRIPT INFO'!$F$59="N",'TRANSCRIPT INFO'!$C$59,))</f>
        <v>0</v>
      </c>
      <c r="D42" s="41">
        <f>+IF('TRANSCRIPT INFO'!$E$59="N",'TRANSCRIPT INFO'!$D$59,IF('TRANSCRIPT INFO'!$F$59="N",'TRANSCRIPT INFO'!$D$59,))</f>
        <v>0</v>
      </c>
      <c r="E42" s="42"/>
      <c r="F42" s="38"/>
      <c r="G42" s="39">
        <f>+IF('TRANSCRIPT INFO'!$E$62="N",'TRANSCRIPT INFO'!$B$62,IF('TRANSCRIPT INFO'!$F$62="N",'TRANSCRIPT INFO'!$B$62,))</f>
        <v>0</v>
      </c>
      <c r="H42" s="40">
        <f>+IF('TRANSCRIPT INFO'!$E$62="N",'TRANSCRIPT INFO'!$C$62,IF('TRANSCRIPT INFO'!$F$62="N",'TRANSCRIPT INFO'!$C$62,))</f>
        <v>0</v>
      </c>
      <c r="I42" s="41">
        <f>+IF('TRANSCRIPT INFO'!$E$62="N",'TRANSCRIPT INFO'!$D$62,IF('TRANSCRIPT INFO'!$F$62="N",'TRANSCRIPT INFO'!$D$62,))</f>
        <v>0</v>
      </c>
      <c r="J42" s="42"/>
    </row>
    <row r="43" spans="1:19" s="30" customFormat="1" ht="14.25" customHeight="1" x14ac:dyDescent="0.2">
      <c r="A43" s="43">
        <f>+IF('TRANSCRIPT INFO'!$E$59="N",'TRANSCRIPT INFO'!$G$59,IF('TRANSCRIPT INFO'!$F$59="N",'TRANSCRIPT INFO'!$G$59,))</f>
        <v>0</v>
      </c>
      <c r="B43" s="44">
        <f>+IF('TRANSCRIPT INFO'!$E$59="N",'TRANSCRIPT INFO'!$H$59,IF('TRANSCRIPT INFO'!$F$59="N",'TRANSCRIPT INFO'!$H$59,'TRANSCRIPT INFO'!$B$59))</f>
        <v>0</v>
      </c>
      <c r="C43" s="45">
        <f>+IF('TRANSCRIPT INFO'!$E$59="N",'TRANSCRIPT INFO'!$I$59,IF('TRANSCRIPT INFO'!$F$59="N",'TRANSCRIPT INFO'!$I$59,'TRANSCRIPT INFO'!$C$59))</f>
        <v>0</v>
      </c>
      <c r="D43" s="46">
        <f>+IF('TRANSCRIPT INFO'!$E$59="N",'TRANSCRIPT INFO'!$J$59&amp;'TRANSCRIPT INFO'!$K$59,IF('TRANSCRIPT INFO'!$F$59="N",'TRANSCRIPT INFO'!$K$59&amp;'TRANSCRIPT INFO'!$K$59,'TRANSCRIPT INFO'!$D$59))</f>
        <v>3</v>
      </c>
      <c r="E43" s="47" t="str">
        <f>IF('TRANSCRIPT INFO'!$L$59="N/A"," ",'TRANSCRIPT INFO'!$L$59)&amp;" "&amp;+IF('TRANSCRIPT INFO'!$O$59="N/A"," ",'TRANSCRIPT INFO'!$O$59)</f>
        <v xml:space="preserve">   </v>
      </c>
      <c r="F43" s="43">
        <f>+IF('TRANSCRIPT INFO'!$E$62="N",'TRANSCRIPT INFO'!$G$62,IF('TRANSCRIPT INFO'!$F$62="N",'TRANSCRIPT INFO'!$G$62,))</f>
        <v>0</v>
      </c>
      <c r="G43" s="44">
        <f>+IF('TRANSCRIPT INFO'!$E$62="N",'TRANSCRIPT INFO'!$H$62,IF('TRANSCRIPT INFO'!$F$62="N",'TRANSCRIPT INFO'!$H$62,'TRANSCRIPT INFO'!$B$62))</f>
        <v>0</v>
      </c>
      <c r="H43" s="45">
        <f>+IF('TRANSCRIPT INFO'!$E$62="N",'TRANSCRIPT INFO'!$I$62,IF('TRANSCRIPT INFO'!$F$62="N",'TRANSCRIPT INFO'!$I$62,'TRANSCRIPT INFO'!$C$62))</f>
        <v>0</v>
      </c>
      <c r="I43" s="46">
        <f>+IF('TRANSCRIPT INFO'!$E$62="N",'TRANSCRIPT INFO'!$J$62&amp;'TRANSCRIPT INFO'!$K$62,IF('TRANSCRIPT INFO'!$F$62="N",'TRANSCRIPT INFO'!$K$62&amp;'TRANSCRIPT INFO'!$K$62,'TRANSCRIPT INFO'!$D$62))</f>
        <v>0</v>
      </c>
      <c r="J43" s="47" t="str">
        <f>IF('TRANSCRIPT INFO'!$L$62="N/A"," ",'TRANSCRIPT INFO'!$L$62)&amp;" "&amp;+IF('TRANSCRIPT INFO'!$O$62="N/A"," ",'TRANSCRIPT INFO'!$O$62)</f>
        <v xml:space="preserve">   </v>
      </c>
    </row>
    <row r="44" spans="1:19" s="30" customFormat="1" ht="13.5" thickBot="1" x14ac:dyDescent="0.25">
      <c r="F44" s="34"/>
      <c r="G44" s="34"/>
      <c r="H44" s="34"/>
      <c r="I44" s="34"/>
      <c r="J44" s="34"/>
      <c r="K44"/>
      <c r="L44"/>
      <c r="M44"/>
      <c r="N44"/>
      <c r="O44"/>
      <c r="P44"/>
      <c r="Q44"/>
      <c r="R44"/>
      <c r="S44"/>
    </row>
    <row r="45" spans="1:19" s="30" customFormat="1" ht="13.5" thickBot="1" x14ac:dyDescent="0.25">
      <c r="A45" s="170" t="s">
        <v>289</v>
      </c>
      <c r="B45" s="171"/>
      <c r="C45" s="171"/>
      <c r="D45" s="171"/>
      <c r="E45" s="171"/>
      <c r="F45" s="173"/>
      <c r="G45" s="173"/>
      <c r="H45" s="173"/>
      <c r="I45" s="173"/>
      <c r="J45" s="174"/>
      <c r="K45"/>
      <c r="L45"/>
      <c r="M45"/>
      <c r="N45"/>
      <c r="O45"/>
      <c r="P45"/>
      <c r="Q45"/>
      <c r="R45"/>
      <c r="S45"/>
    </row>
    <row r="46" spans="1:19" s="30" customFormat="1" ht="25.5" x14ac:dyDescent="0.2">
      <c r="A46" s="33" t="s">
        <v>103</v>
      </c>
      <c r="B46" s="35" t="s">
        <v>102</v>
      </c>
      <c r="C46" s="35" t="s">
        <v>104</v>
      </c>
      <c r="D46" s="36" t="s">
        <v>95</v>
      </c>
      <c r="E46" s="49" t="s">
        <v>60</v>
      </c>
      <c r="F46" s="50" t="s">
        <v>103</v>
      </c>
      <c r="G46" s="36" t="s">
        <v>102</v>
      </c>
      <c r="H46" s="36" t="s">
        <v>104</v>
      </c>
      <c r="I46" s="36" t="s">
        <v>95</v>
      </c>
      <c r="J46" s="37" t="s">
        <v>60</v>
      </c>
      <c r="K46"/>
      <c r="L46"/>
      <c r="M46"/>
      <c r="N46"/>
      <c r="O46"/>
      <c r="P46"/>
      <c r="Q46"/>
      <c r="R46"/>
      <c r="S46"/>
    </row>
    <row r="47" spans="1:19" s="30" customFormat="1" x14ac:dyDescent="0.2">
      <c r="A47" s="38"/>
      <c r="B47" s="39">
        <f>+IF('TRANSCRIPT INFO'!$E$16="N",'TRANSCRIPT INFO'!$B$16,IF('TRANSCRIPT INFO'!$F$16="N",'TRANSCRIPT INFO'!$B$16,))</f>
        <v>0</v>
      </c>
      <c r="C47" s="40">
        <f>+IF('TRANSCRIPT INFO'!$E$16="N",'TRANSCRIPT INFO'!$C$16,IF('TRANSCRIPT INFO'!$F$16="N",'TRANSCRIPT INFO'!$C$16,))</f>
        <v>0</v>
      </c>
      <c r="D47" s="41">
        <f>+IF('TRANSCRIPT INFO'!$E$16="N",'TRANSCRIPT INFO'!$D$16,IF('TRANSCRIPT INFO'!$F$16="N",'TRANSCRIPT INFO'!$D$16,))</f>
        <v>0</v>
      </c>
      <c r="E47" s="42"/>
      <c r="F47" s="38"/>
      <c r="G47" s="39">
        <f>+IF('TRANSCRIPT INFO'!$E$23="N",'TRANSCRIPT INFO'!$B$23,IF('TRANSCRIPT INFO'!$F$23="N",'TRANSCRIPT INFO'!$B$23,))</f>
        <v>0</v>
      </c>
      <c r="H47" s="40">
        <f>+IF('TRANSCRIPT INFO'!$E$23="N",'TRANSCRIPT INFO'!$C$23,IF('TRANSCRIPT INFO'!$F$23="N",'TRANSCRIPT INFO'!$C$23,))</f>
        <v>0</v>
      </c>
      <c r="I47" s="41">
        <f>+IF('TRANSCRIPT INFO'!$E$23="N",'TRANSCRIPT INFO'!$D$23,IF('TRANSCRIPT INFO'!$F$23="N",'TRANSCRIPT INFO'!$D$23,))</f>
        <v>0</v>
      </c>
      <c r="J47" s="42"/>
      <c r="K47"/>
      <c r="L47"/>
      <c r="M47"/>
      <c r="N47"/>
      <c r="O47"/>
      <c r="P47"/>
      <c r="Q47"/>
      <c r="R47"/>
      <c r="S47"/>
    </row>
    <row r="48" spans="1:19" s="30" customFormat="1" x14ac:dyDescent="0.2">
      <c r="A48" s="43">
        <f>+IF('TRANSCRIPT INFO'!$E$16="N",'TRANSCRIPT INFO'!$G$16,IF('TRANSCRIPT INFO'!$F$16="N",'TRANSCRIPT INFO'!$G$16,))</f>
        <v>0</v>
      </c>
      <c r="B48" s="44" t="str">
        <f>+IF('TRANSCRIPT INFO'!$E$16="N",'TRANSCRIPT INFO'!$H$16,IF('TRANSCRIPT INFO'!$F$16="N",'TRANSCRIPT INFO'!$H$16,'TRANSCRIPT INFO'!$B$16))</f>
        <v>MATH 30</v>
      </c>
      <c r="C48" s="45" t="str">
        <f>+IF('TRANSCRIPT INFO'!$E$16="N",'TRANSCRIPT INFO'!$I$16,IF('TRANSCRIPT INFO'!$F$16="N",'TRANSCRIPT INFO'!$I$16,'TRANSCRIPT INFO'!$C$16))</f>
        <v>CALCULUS I</v>
      </c>
      <c r="D48" s="46">
        <f>+IF('TRANSCRIPT INFO'!$E$16="N",'TRANSCRIPT INFO'!$J$16&amp;'TRANSCRIPT INFO'!$K$16,IF('TRANSCRIPT INFO'!$F$16="N",'TRANSCRIPT INFO'!$K$16&amp;'TRANSCRIPT INFO'!$K$16,'TRANSCRIPT INFO'!$D$16))</f>
        <v>3</v>
      </c>
      <c r="E48" s="47" t="str">
        <f>IF('TRANSCRIPT INFO'!$L$16="N/A"," ",'TRANSCRIPT INFO'!$L$16)&amp;" "&amp;+IF('TRANSCRIPT INFO'!$O$16="N/A"," ",'TRANSCRIPT INFO'!$O$16)</f>
        <v xml:space="preserve">   </v>
      </c>
      <c r="F48" s="43">
        <f>+IF('TRANSCRIPT INFO'!$E$23="N",'TRANSCRIPT INFO'!$G$23,IF('TRANSCRIPT INFO'!$F$23="N",'TRANSCRIPT INFO'!$G$23,))</f>
        <v>0</v>
      </c>
      <c r="G48" s="44">
        <f>+IF('TRANSCRIPT INFO'!$E$23="N",'TRANSCRIPT INFO'!$H$23,IF('TRANSCRIPT INFO'!$F$23="N",'TRANSCRIPT INFO'!$H$23,'TRANSCRIPT INFO'!$B$23))</f>
        <v>0</v>
      </c>
      <c r="H48" s="45">
        <f>+IF('TRANSCRIPT INFO'!$E$23="N",'TRANSCRIPT INFO'!$I$23,IF('TRANSCRIPT INFO'!$F$23="N",'TRANSCRIPT INFO'!$I$23,'TRANSCRIPT INFO'!$C$23))</f>
        <v>0</v>
      </c>
      <c r="I48" s="46">
        <f>+IF('TRANSCRIPT INFO'!$E$23="N",'TRANSCRIPT INFO'!$J$23&amp;'TRANSCRIPT INFO'!$K$23,IF('TRANSCRIPT INFO'!$F$23="N",'TRANSCRIPT INFO'!$K$23&amp;'TRANSCRIPT INFO'!$K$23,'TRANSCRIPT INFO'!$D$23))</f>
        <v>0</v>
      </c>
      <c r="J48" s="47" t="str">
        <f>IF('TRANSCRIPT INFO'!$L$23="N/A"," ",'TRANSCRIPT INFO'!$L$23)&amp;" "&amp;+IF('TRANSCRIPT INFO'!$O$23="N/A"," ",'TRANSCRIPT INFO'!$O$23)</f>
        <v xml:space="preserve">   </v>
      </c>
      <c r="K48"/>
      <c r="L48"/>
      <c r="M48"/>
      <c r="N48"/>
      <c r="O48"/>
      <c r="P48"/>
      <c r="Q48"/>
      <c r="R48"/>
      <c r="S48"/>
    </row>
    <row r="49" spans="1:19" s="30" customFormat="1" x14ac:dyDescent="0.2">
      <c r="A49" s="38"/>
      <c r="B49" s="39">
        <f>+IF('TRANSCRIPT INFO'!$E$17="N",'TRANSCRIPT INFO'!$B$17,IF('TRANSCRIPT INFO'!$F$17="N",'TRANSCRIPT INFO'!$B$17,))</f>
        <v>0</v>
      </c>
      <c r="C49" s="40">
        <f>+IF('TRANSCRIPT INFO'!$E$17="N",'TRANSCRIPT INFO'!$C$17,IF('TRANSCRIPT INFO'!$F$17="N",'TRANSCRIPT INFO'!$C$17,))</f>
        <v>0</v>
      </c>
      <c r="D49" s="41">
        <f>+IF('TRANSCRIPT INFO'!$E$17="N",'TRANSCRIPT INFO'!$D$17,IF('TRANSCRIPT INFO'!$F$17="N",'TRANSCRIPT INFO'!$D$17,))</f>
        <v>0</v>
      </c>
      <c r="E49" s="42"/>
      <c r="F49" s="38"/>
      <c r="G49" s="39">
        <f>+IF('TRANSCRIPT INFO'!$E$24="N",'TRANSCRIPT INFO'!$B$24,IF('TRANSCRIPT INFO'!$F$24="N",'TRANSCRIPT INFO'!$B$24,))</f>
        <v>0</v>
      </c>
      <c r="H49" s="40">
        <f>+IF('TRANSCRIPT INFO'!$E$24="N",'TRANSCRIPT INFO'!$C$24,IF('TRANSCRIPT INFO'!$F$24="N",'TRANSCRIPT INFO'!$C$24,))</f>
        <v>0</v>
      </c>
      <c r="I49" s="41">
        <f>+IF('TRANSCRIPT INFO'!$E$24="N",'TRANSCRIPT INFO'!$D$24,IF('TRANSCRIPT INFO'!$F$24="N",'TRANSCRIPT INFO'!$D$24,))</f>
        <v>0</v>
      </c>
      <c r="J49" s="42"/>
      <c r="K49"/>
      <c r="L49"/>
      <c r="M49"/>
      <c r="N49"/>
      <c r="O49"/>
      <c r="P49"/>
      <c r="Q49"/>
      <c r="R49"/>
      <c r="S49"/>
    </row>
    <row r="50" spans="1:19" s="30" customFormat="1" x14ac:dyDescent="0.2">
      <c r="A50" s="43">
        <f>+IF('TRANSCRIPT INFO'!$E$17="N",'TRANSCRIPT INFO'!$G$17,IF('TRANSCRIPT INFO'!$F$17="N",'TRANSCRIPT INFO'!$G$17,))</f>
        <v>0</v>
      </c>
      <c r="B50" s="44" t="str">
        <f>+IF('TRANSCRIPT INFO'!$E$17="N",'TRANSCRIPT INFO'!$H$17,IF('TRANSCRIPT INFO'!$F$17="N",'TRANSCRIPT INFO'!$H$17,'TRANSCRIPT INFO'!$B$17))</f>
        <v>MATH 31</v>
      </c>
      <c r="C50" s="45" t="str">
        <f>+IF('TRANSCRIPT INFO'!$E$17="N",'TRANSCRIPT INFO'!$I$17,IF('TRANSCRIPT INFO'!$F$17="N",'TRANSCRIPT INFO'!$I$17,'TRANSCRIPT INFO'!$C$17))</f>
        <v>CALCULUS II</v>
      </c>
      <c r="D50" s="46">
        <f>+IF('TRANSCRIPT INFO'!$E$17="N",'TRANSCRIPT INFO'!$J$17&amp;'TRANSCRIPT INFO'!$K$17,IF('TRANSCRIPT INFO'!$F$17="N",'TRANSCRIPT INFO'!$K$17&amp;'TRANSCRIPT INFO'!$K$17,'TRANSCRIPT INFO'!$D$17))</f>
        <v>4</v>
      </c>
      <c r="E50" s="47" t="str">
        <f>IF('TRANSCRIPT INFO'!$L$17="N/A"," ",'TRANSCRIPT INFO'!$L$17)&amp;" "&amp;+IF('TRANSCRIPT INFO'!$O$17="N/A"," ",'TRANSCRIPT INFO'!$O$17)</f>
        <v xml:space="preserve">   </v>
      </c>
      <c r="F50" s="43">
        <f>+IF('TRANSCRIPT INFO'!$E$24="N",'TRANSCRIPT INFO'!$G$24,IF('TRANSCRIPT INFO'!$F$24="N",'TRANSCRIPT INFO'!$G$24,))</f>
        <v>0</v>
      </c>
      <c r="G50" s="44" t="str">
        <f>+IF('TRANSCRIPT INFO'!$E$24="N",'TRANSCRIPT INFO'!$H$24,IF('TRANSCRIPT INFO'!$F$24="N",'TRANSCRIPT INFO'!$H$24,'TRANSCRIPT INFO'!$B$24))</f>
        <v>PHYS 50</v>
      </c>
      <c r="H50" s="45" t="str">
        <f>+IF('TRANSCRIPT INFO'!$E$24="N",'TRANSCRIPT INFO'!$I$24,IF('TRANSCRIPT INFO'!$F$24="N",'TRANSCRIPT INFO'!$I$24,'TRANSCRIPT INFO'!$C$24))</f>
        <v>MECHANICS</v>
      </c>
      <c r="I50" s="46">
        <f>+IF('TRANSCRIPT INFO'!$E$24="N",'TRANSCRIPT INFO'!$J$24&amp;'TRANSCRIPT INFO'!$K$24,IF('TRANSCRIPT INFO'!$F$24="N",'TRANSCRIPT INFO'!$K$24&amp;'TRANSCRIPT INFO'!$K$24,'TRANSCRIPT INFO'!$D$24))</f>
        <v>4</v>
      </c>
      <c r="J50" s="47" t="str">
        <f>IF('TRANSCRIPT INFO'!$L$24="N/A"," ",'TRANSCRIPT INFO'!$L$24)&amp;" "&amp;+IF('TRANSCRIPT INFO'!$O$24="N/A"," ",'TRANSCRIPT INFO'!$O$24)</f>
        <v xml:space="preserve">   </v>
      </c>
      <c r="K50"/>
      <c r="L50"/>
      <c r="M50"/>
      <c r="N50"/>
      <c r="O50"/>
      <c r="P50"/>
      <c r="Q50"/>
      <c r="R50"/>
      <c r="S50"/>
    </row>
    <row r="51" spans="1:19" s="30" customFormat="1" x14ac:dyDescent="0.2">
      <c r="A51" s="38"/>
      <c r="B51" s="39">
        <f>+IF('TRANSCRIPT INFO'!$E$18="N",'TRANSCRIPT INFO'!$B$18,IF('TRANSCRIPT INFO'!$F$18="N",'TRANSCRIPT INFO'!$B$18,))</f>
        <v>0</v>
      </c>
      <c r="C51" s="40">
        <f>+IF('TRANSCRIPT INFO'!$E$18="N",'TRANSCRIPT INFO'!$C$18,IF('TRANSCRIPT INFO'!$F$18="N",'TRANSCRIPT INFO'!$C$18,))</f>
        <v>0</v>
      </c>
      <c r="D51" s="41">
        <f>+IF('TRANSCRIPT INFO'!$E$18="N",'TRANSCRIPT INFO'!$D$18,IF('TRANSCRIPT INFO'!$F$18="N",'TRANSCRIPT INFO'!$D$18,))</f>
        <v>0</v>
      </c>
      <c r="E51" s="42"/>
      <c r="F51" s="38"/>
      <c r="G51" s="39">
        <f>+IF('TRANSCRIPT INFO'!$E$25="N",'TRANSCRIPT INFO'!$B$25,IF('TRANSCRIPT INFO'!$F$25="N",'TRANSCRIPT INFO'!$B$25,))</f>
        <v>0</v>
      </c>
      <c r="H51" s="40">
        <f>+IF('TRANSCRIPT INFO'!$E$25="N",'TRANSCRIPT INFO'!$C$25,IF('TRANSCRIPT INFO'!$F$25="N",'TRANSCRIPT INFO'!$C$25,))</f>
        <v>0</v>
      </c>
      <c r="I51" s="41">
        <f>+IF('TRANSCRIPT INFO'!$E$25="N",'TRANSCRIPT INFO'!$D$25,IF('TRANSCRIPT INFO'!$F$25="N",'TRANSCRIPT INFO'!$D$25,))</f>
        <v>0</v>
      </c>
      <c r="J51" s="42"/>
      <c r="K51"/>
      <c r="L51"/>
      <c r="M51"/>
      <c r="N51"/>
      <c r="O51"/>
      <c r="P51"/>
      <c r="Q51"/>
      <c r="R51"/>
      <c r="S51"/>
    </row>
    <row r="52" spans="1:19" s="30" customFormat="1" x14ac:dyDescent="0.2">
      <c r="A52" s="43">
        <f>+IF('TRANSCRIPT INFO'!$E$18="N",'TRANSCRIPT INFO'!$G$18,IF('TRANSCRIPT INFO'!$F$18="N",'TRANSCRIPT INFO'!$G$18,))</f>
        <v>0</v>
      </c>
      <c r="B52" s="44" t="str">
        <f>+IF('TRANSCRIPT INFO'!$E$18="N",'TRANSCRIPT INFO'!$H$18,IF('TRANSCRIPT INFO'!$F$18="N",'TRANSCRIPT INFO'!$H$18,'TRANSCRIPT INFO'!$B$18))</f>
        <v>MATH 32</v>
      </c>
      <c r="C52" s="45" t="str">
        <f>+IF('TRANSCRIPT INFO'!$E$18="N",'TRANSCRIPT INFO'!$I$18,IF('TRANSCRIPT INFO'!$F$18="N",'TRANSCRIPT INFO'!$I$18,'TRANSCRIPT INFO'!$C$18))</f>
        <v>CALCULUS III</v>
      </c>
      <c r="D52" s="46">
        <f>+IF('TRANSCRIPT INFO'!$E$18="N",'TRANSCRIPT INFO'!$J$18&amp;'TRANSCRIPT INFO'!$K$18,IF('TRANSCRIPT INFO'!$F$18="N",'TRANSCRIPT INFO'!$K$18&amp;'TRANSCRIPT INFO'!$K$18,'TRANSCRIPT INFO'!$D$18))</f>
        <v>3</v>
      </c>
      <c r="E52" s="47" t="str">
        <f>IF('TRANSCRIPT INFO'!$L$18="N/A"," ",'TRANSCRIPT INFO'!$L$18)&amp;" "&amp;+IF('TRANSCRIPT INFO'!$O$18="N/A"," ",'TRANSCRIPT INFO'!$O$18)</f>
        <v xml:space="preserve">   </v>
      </c>
      <c r="F52" s="43">
        <f>+IF('TRANSCRIPT INFO'!$E$25="N",'TRANSCRIPT INFO'!$G$25,IF('TRANSCRIPT INFO'!$F$25="N",'TRANSCRIPT INFO'!$G$25,))</f>
        <v>0</v>
      </c>
      <c r="G52" s="44" t="str">
        <f>+IF('TRANSCRIPT INFO'!$E$25="N",'TRANSCRIPT INFO'!$H$25,IF('TRANSCRIPT INFO'!$F$25="N",'TRANSCRIPT INFO'!$H$25,'TRANSCRIPT INFO'!$B$25))</f>
        <v>PHYS 51</v>
      </c>
      <c r="H52" s="45" t="str">
        <f>+IF('TRANSCRIPT INFO'!$E$25="N",'TRANSCRIPT INFO'!$I$25,IF('TRANSCRIPT INFO'!$F$25="N",'TRANSCRIPT INFO'!$I$25,'TRANSCRIPT INFO'!$C$25))</f>
        <v>ELECTRICITY &amp; MAGNETISM</v>
      </c>
      <c r="I52" s="46">
        <f>+IF('TRANSCRIPT INFO'!$E$25="N",'TRANSCRIPT INFO'!$J$25&amp;'TRANSCRIPT INFO'!$K$25,IF('TRANSCRIPT INFO'!$F$25="N",'TRANSCRIPT INFO'!$K$25&amp;'TRANSCRIPT INFO'!$K$25,'TRANSCRIPT INFO'!$D$25))</f>
        <v>4</v>
      </c>
      <c r="J52" s="47" t="str">
        <f>IF('TRANSCRIPT INFO'!$L$25="N/A"," ",'TRANSCRIPT INFO'!$L$25)&amp;" "&amp;+IF('TRANSCRIPT INFO'!$O$25="N/A"," ",'TRANSCRIPT INFO'!$O$25)</f>
        <v xml:space="preserve">   </v>
      </c>
      <c r="K52"/>
      <c r="L52"/>
      <c r="M52"/>
      <c r="N52"/>
      <c r="O52"/>
      <c r="P52"/>
      <c r="Q52"/>
      <c r="R52"/>
      <c r="S52"/>
    </row>
    <row r="53" spans="1:19" s="30" customFormat="1" x14ac:dyDescent="0.2">
      <c r="A53" s="38"/>
      <c r="B53" s="39">
        <f>+IF('TRANSCRIPT INFO'!$E$19="N",'TRANSCRIPT INFO'!$B$19,IF('TRANSCRIPT INFO'!$F$19="N",'TRANSCRIPT INFO'!$B$19,))</f>
        <v>0</v>
      </c>
      <c r="C53" s="40">
        <f>+IF('TRANSCRIPT INFO'!$E$19="N",'TRANSCRIPT INFO'!$C$19,IF('TRANSCRIPT INFO'!$F$19="N",'TRANSCRIPT INFO'!$C$19,))</f>
        <v>0</v>
      </c>
      <c r="D53" s="41">
        <f>+IF('TRANSCRIPT INFO'!$E$19="N",'TRANSCRIPT INFO'!$D$19,IF('TRANSCRIPT INFO'!$F$19="N",'TRANSCRIPT INFO'!$D$19,))</f>
        <v>0</v>
      </c>
      <c r="E53" s="42"/>
      <c r="F53" s="38"/>
      <c r="G53" s="39">
        <f>+IF('TRANSCRIPT INFO'!$E$26="N",'TRANSCRIPT INFO'!$B$26,IF('TRANSCRIPT INFO'!$F$26="N",'TRANSCRIPT INFO'!$B$26,))</f>
        <v>0</v>
      </c>
      <c r="H53" s="40">
        <f>+IF('TRANSCRIPT INFO'!$E$26="N",'TRANSCRIPT INFO'!$C$26,IF('TRANSCRIPT INFO'!$F$26="N",'TRANSCRIPT INFO'!$C$26,))</f>
        <v>0</v>
      </c>
      <c r="I53" s="41">
        <f>+IF('TRANSCRIPT INFO'!$E$26="N",'TRANSCRIPT INFO'!$D$26,IF('TRANSCRIPT INFO'!$F$26="N",'TRANSCRIPT INFO'!$D$26,))</f>
        <v>0</v>
      </c>
      <c r="J53" s="42"/>
      <c r="K53"/>
      <c r="L53"/>
      <c r="M53"/>
      <c r="N53"/>
      <c r="O53"/>
      <c r="P53"/>
      <c r="Q53"/>
      <c r="R53"/>
      <c r="S53"/>
    </row>
    <row r="54" spans="1:19" s="30" customFormat="1" ht="14.45" customHeight="1" x14ac:dyDescent="0.2">
      <c r="A54" s="43">
        <f>+IF('TRANSCRIPT INFO'!$E$19="N",'TRANSCRIPT INFO'!$G$19,IF('TRANSCRIPT INFO'!$F$19="N",'TRANSCRIPT INFO'!$G$19,))</f>
        <v>0</v>
      </c>
      <c r="B54" s="44">
        <f>+IF('TRANSCRIPT INFO'!$E$19="N",'TRANSCRIPT INFO'!$H$19,IF('TRANSCRIPT INFO'!$F$19="N",'TRANSCRIPT INFO'!$H$19,'TRANSCRIPT INFO'!$B$19))</f>
        <v>0</v>
      </c>
      <c r="C54" s="45">
        <f>+IF('TRANSCRIPT INFO'!$E$19="N",'TRANSCRIPT INFO'!$I$19,IF('TRANSCRIPT INFO'!$F$19="N",'TRANSCRIPT INFO'!$I$19,'TRANSCRIPT INFO'!$C$19))</f>
        <v>0</v>
      </c>
      <c r="D54" s="46">
        <f>+IF('TRANSCRIPT INFO'!$E$19="N",'TRANSCRIPT INFO'!$J$19&amp;'TRANSCRIPT INFO'!$K$19,IF('TRANSCRIPT INFO'!$F$19="N",'TRANSCRIPT INFO'!$K$19&amp;'TRANSCRIPT INFO'!$K$19,'TRANSCRIPT INFO'!$D$19))</f>
        <v>0</v>
      </c>
      <c r="E54" s="47" t="str">
        <f>IF('TRANSCRIPT INFO'!$L$19="N/A"," ",'TRANSCRIPT INFO'!$L$19)&amp;" "&amp;+IF('TRANSCRIPT INFO'!$O$19="N/A"," ",'TRANSCRIPT INFO'!$O$19)</f>
        <v xml:space="preserve">   </v>
      </c>
      <c r="F54" s="43">
        <f>+IF('TRANSCRIPT INFO'!$E$26="N",'TRANSCRIPT INFO'!$G$26,IF('TRANSCRIPT INFO'!$F$26="N",'TRANSCRIPT INFO'!$G$26,))</f>
        <v>0</v>
      </c>
      <c r="G54" s="44">
        <f>+IF('TRANSCRIPT INFO'!$E$26="N",'TRANSCRIPT INFO'!$H$26,IF('TRANSCRIPT INFO'!$F$26="N",'TRANSCRIPT INFO'!$H$26,'TRANSCRIPT INFO'!$B$26))</f>
        <v>0</v>
      </c>
      <c r="H54" s="45">
        <f>+IF('TRANSCRIPT INFO'!$E$26="N",'TRANSCRIPT INFO'!$I$26,IF('TRANSCRIPT INFO'!$F$26="N",'TRANSCRIPT INFO'!$I$26,'TRANSCRIPT INFO'!$C$26))</f>
        <v>0</v>
      </c>
      <c r="I54" s="46">
        <f>+IF('TRANSCRIPT INFO'!$E$26="N",'TRANSCRIPT INFO'!$J$26&amp;'TRANSCRIPT INFO'!$K$26,IF('TRANSCRIPT INFO'!$F$26="N",'TRANSCRIPT INFO'!$K$26&amp;'TRANSCRIPT INFO'!$K$26,'TRANSCRIPT INFO'!$D$26))</f>
        <v>0</v>
      </c>
      <c r="J54" s="47" t="str">
        <f>IF('TRANSCRIPT INFO'!$L$26="N/A"," ",'TRANSCRIPT INFO'!$L$26)&amp;" "&amp;+IF('TRANSCRIPT INFO'!$O$26="N/A"," ",'TRANSCRIPT INFO'!$O$26)</f>
        <v xml:space="preserve">   </v>
      </c>
      <c r="K54"/>
      <c r="L54"/>
      <c r="M54"/>
      <c r="N54"/>
      <c r="O54"/>
      <c r="P54"/>
      <c r="Q54"/>
      <c r="R54"/>
      <c r="S54"/>
    </row>
    <row r="55" spans="1:19" s="30" customFormat="1" x14ac:dyDescent="0.2">
      <c r="A55" s="38"/>
      <c r="B55" s="39">
        <f>+IF('TRANSCRIPT INFO'!$E$20="N",'TRANSCRIPT INFO'!$B$20,IF('TRANSCRIPT INFO'!$F$20="N",'TRANSCRIPT INFO'!$B$20,))</f>
        <v>0</v>
      </c>
      <c r="C55" s="40">
        <f>+IF('TRANSCRIPT INFO'!$E$20="N",'TRANSCRIPT INFO'!$C$20,IF('TRANSCRIPT INFO'!$F$20="N",'TRANSCRIPT INFO'!$C$20,))</f>
        <v>0</v>
      </c>
      <c r="D55" s="41">
        <f>+IF('TRANSCRIPT INFO'!$E$20="N",'TRANSCRIPT INFO'!$D$20,IF('TRANSCRIPT INFO'!$F$20="N",'TRANSCRIPT INFO'!$D$20,))</f>
        <v>0</v>
      </c>
      <c r="E55" s="42"/>
      <c r="F55" s="38"/>
      <c r="G55" s="39">
        <f>+IF('TRANSCRIPT INFO'!$E$27="N",'TRANSCRIPT INFO'!$B$27,IF('TRANSCRIPT INFO'!$F$27="N",'TRANSCRIPT INFO'!$B$27,))</f>
        <v>0</v>
      </c>
      <c r="H55" s="40">
        <f>+IF('TRANSCRIPT INFO'!$E$27="N",'TRANSCRIPT INFO'!$C$27,IF('TRANSCRIPT INFO'!$F$27="N",'TRANSCRIPT INFO'!$C$27,))</f>
        <v>0</v>
      </c>
      <c r="I55" s="41">
        <f>+IF('TRANSCRIPT INFO'!$E$27="N",'TRANSCRIPT INFO'!$D$27,IF('TRANSCRIPT INFO'!$F$27="N",'TRANSCRIPT INFO'!$D$27,))</f>
        <v>0</v>
      </c>
      <c r="J55" s="42"/>
      <c r="K55"/>
      <c r="L55"/>
      <c r="M55"/>
      <c r="N55"/>
      <c r="O55"/>
      <c r="P55"/>
      <c r="Q55"/>
      <c r="R55"/>
      <c r="S55"/>
    </row>
    <row r="56" spans="1:19" s="30" customFormat="1" x14ac:dyDescent="0.2">
      <c r="A56" s="43">
        <f>+IF('TRANSCRIPT INFO'!$E$20="N",'TRANSCRIPT INFO'!$G$20,IF('TRANSCRIPT INFO'!$F$20="N",'TRANSCRIPT INFO'!$G$20,))</f>
        <v>0</v>
      </c>
      <c r="B56" s="44" t="str">
        <f>+IF('TRANSCRIPT INFO'!$E$20="N",'TRANSCRIPT INFO'!$H$20,IF('TRANSCRIPT INFO'!$F$20="N",'TRANSCRIPT INFO'!$H$20,'TRANSCRIPT INFO'!$B$20))</f>
        <v>MATH 133A</v>
      </c>
      <c r="C56" s="45" t="str">
        <f>+IF('TRANSCRIPT INFO'!$E$20="N",'TRANSCRIPT INFO'!$I$20,IF('TRANSCRIPT INFO'!$F$20="N",'TRANSCRIPT INFO'!$I$20,'TRANSCRIPT INFO'!$C$20))</f>
        <v>ORDINARY DIFFERENTIAL EQUATIONS</v>
      </c>
      <c r="D56" s="46">
        <f>+IF('TRANSCRIPT INFO'!$E$20="N",'TRANSCRIPT INFO'!$J$20&amp;'TRANSCRIPT INFO'!$K$20,IF('TRANSCRIPT INFO'!$F$20="N",'TRANSCRIPT INFO'!$K$20&amp;'TRANSCRIPT INFO'!$K$20,'TRANSCRIPT INFO'!$D$20))</f>
        <v>3</v>
      </c>
      <c r="E56" s="47" t="str">
        <f>IF('TRANSCRIPT INFO'!$L$20="N/A"," ",'TRANSCRIPT INFO'!$L$20)&amp;" "&amp;+IF('TRANSCRIPT INFO'!$O$20="N/A"," ",'TRANSCRIPT INFO'!$O$20)</f>
        <v xml:space="preserve">   </v>
      </c>
      <c r="F56" s="43">
        <f>+IF('TRANSCRIPT INFO'!$E$27="N",'TRANSCRIPT INFO'!$G$27,IF('TRANSCRIPT INFO'!$F$27="N",'TRANSCRIPT INFO'!$G$27,))</f>
        <v>0</v>
      </c>
      <c r="G56" s="44" t="str">
        <f>+IF('TRANSCRIPT INFO'!$E$27="N",'TRANSCRIPT INFO'!$H$27,IF('TRANSCRIPT INFO'!$F$27="N",'TRANSCRIPT INFO'!$H$27,'TRANSCRIPT INFO'!$B$27))</f>
        <v>ENGL 1B</v>
      </c>
      <c r="H56" s="45" t="str">
        <f>+IF('TRANSCRIPT INFO'!$E$27="N",'TRANSCRIPT INFO'!$I$27,IF('TRANSCRIPT INFO'!$F$27="N",'TRANSCRIPT INFO'!$I$27,'TRANSCRIPT INFO'!$C$27))</f>
        <v>ARGUMENT &amp; ANALYSIS</v>
      </c>
      <c r="I56" s="46">
        <f>+IF('TRANSCRIPT INFO'!$E$27="N",'TRANSCRIPT INFO'!$J$27&amp;'TRANSCRIPT INFO'!$K$27,IF('TRANSCRIPT INFO'!$F$27="N",'TRANSCRIPT INFO'!$K$27&amp;'TRANSCRIPT INFO'!$K$27,'TRANSCRIPT INFO'!$D$27))</f>
        <v>3</v>
      </c>
      <c r="J56" s="47" t="str">
        <f>IF('TRANSCRIPT INFO'!$L$27="N/A"," ",'TRANSCRIPT INFO'!$L$27)&amp;" "&amp;+IF('TRANSCRIPT INFO'!$O$27="N/A"," ",'TRANSCRIPT INFO'!$O$27)</f>
        <v xml:space="preserve">   </v>
      </c>
      <c r="K56"/>
      <c r="L56"/>
      <c r="M56"/>
      <c r="N56"/>
      <c r="O56"/>
      <c r="P56"/>
      <c r="Q56"/>
      <c r="R56"/>
      <c r="S56"/>
    </row>
    <row r="57" spans="1:19" s="30" customFormat="1" x14ac:dyDescent="0.2">
      <c r="A57" s="38"/>
      <c r="B57" s="39">
        <f>+IF('TRANSCRIPT INFO'!$E$21="N",'TRANSCRIPT INFO'!$B$21,IF('TRANSCRIPT INFO'!$F$21="N",'TRANSCRIPT INFO'!$B$21,))</f>
        <v>0</v>
      </c>
      <c r="C57" s="40">
        <f>+IF('TRANSCRIPT INFO'!$E$21="N",'TRANSCRIPT INFO'!$C$21,IF('TRANSCRIPT INFO'!$F$21="N",'TRANSCRIPT INFO'!$C$21,))</f>
        <v>0</v>
      </c>
      <c r="D57" s="41">
        <f>+IF('TRANSCRIPT INFO'!$E$21="N",'TRANSCRIPT INFO'!$D$21,IF('TRANSCRIPT INFO'!$F$21="N",'TRANSCRIPT INFO'!$D$21,))</f>
        <v>0</v>
      </c>
      <c r="E57" s="42"/>
      <c r="F57" s="38"/>
      <c r="G57" s="39">
        <f>+IF('TRANSCRIPT INFO'!$E$28="N",'TRANSCRIPT INFO'!$B$28,IF('TRANSCRIPT INFO'!$F$28="N",'TRANSCRIPT INFO'!$B$28,))</f>
        <v>0</v>
      </c>
      <c r="H57" s="40">
        <f>+IF('TRANSCRIPT INFO'!$E$28="N",'TRANSCRIPT INFO'!$C$28,IF('TRANSCRIPT INFO'!$F$28="N",'TRANSCRIPT INFO'!$C$28,))</f>
        <v>0</v>
      </c>
      <c r="I57" s="41">
        <f>+IF('TRANSCRIPT INFO'!$E$28="N",'TRANSCRIPT INFO'!$D$28,IF('TRANSCRIPT INFO'!$F$28="N",'TRANSCRIPT INFO'!$D$28,))</f>
        <v>0</v>
      </c>
      <c r="J57" s="42"/>
      <c r="K57"/>
      <c r="L57"/>
      <c r="M57"/>
      <c r="N57"/>
      <c r="O57"/>
      <c r="P57"/>
      <c r="Q57"/>
      <c r="R57"/>
      <c r="S57"/>
    </row>
    <row r="58" spans="1:19" s="30" customFormat="1" x14ac:dyDescent="0.2">
      <c r="A58" s="43">
        <f>+IF('TRANSCRIPT INFO'!$E$21="N",'TRANSCRIPT INFO'!$G$21,IF('TRANSCRIPT INFO'!$F$21="N",'TRANSCRIPT INFO'!$G$21,))</f>
        <v>0</v>
      </c>
      <c r="B58" s="44" t="str">
        <f>+IF('TRANSCRIPT INFO'!$E$21="N",'TRANSCRIPT INFO'!$H$21,IF('TRANSCRIPT INFO'!$F$21="N",'TRANSCRIPT INFO'!$H$21,'TRANSCRIPT INFO'!$B$21))</f>
        <v>CHEM 1A</v>
      </c>
      <c r="C58" s="45" t="str">
        <f>+IF('TRANSCRIPT INFO'!$E$21="N",'TRANSCRIPT INFO'!$I$21,IF('TRANSCRIPT INFO'!$F$21="N",'TRANSCRIPT INFO'!$I$21,'TRANSCRIPT INFO'!$C$21))</f>
        <v>GENERAL CHEMISTRY</v>
      </c>
      <c r="D58" s="46">
        <f>+IF('TRANSCRIPT INFO'!$E$21="N",'TRANSCRIPT INFO'!$J$21&amp;'TRANSCRIPT INFO'!$K$21,IF('TRANSCRIPT INFO'!$F$21="N",'TRANSCRIPT INFO'!$K$21&amp;'TRANSCRIPT INFO'!$K$21,'TRANSCRIPT INFO'!$D$21))</f>
        <v>5</v>
      </c>
      <c r="E58" s="47" t="str">
        <f>IF('TRANSCRIPT INFO'!$L$21="N/A"," ",'TRANSCRIPT INFO'!$L$21)&amp;" "&amp;+IF('TRANSCRIPT INFO'!$O$21="N/A"," ",'TRANSCRIPT INFO'!$O$21)</f>
        <v xml:space="preserve">   </v>
      </c>
      <c r="F58" s="43">
        <f>+IF('TRANSCRIPT INFO'!$E$28="N",'TRANSCRIPT INFO'!$G$28,IF('TRANSCRIPT INFO'!$F$28="N",'TRANSCRIPT INFO'!$G$28,))</f>
        <v>0</v>
      </c>
      <c r="G58" s="44">
        <f>+IF('TRANSCRIPT INFO'!$E$28="N",'TRANSCRIPT INFO'!$H$28,IF('TRANSCRIPT INFO'!$F$28="N",'TRANSCRIPT INFO'!$H$28,'TRANSCRIPT INFO'!$B$28))</f>
        <v>0</v>
      </c>
      <c r="H58" s="45">
        <f>+IF('TRANSCRIPT INFO'!$E$28="N",'TRANSCRIPT INFO'!$I$28,IF('TRANSCRIPT INFO'!$F$28="N",'TRANSCRIPT INFO'!$I$28,'TRANSCRIPT INFO'!$C$28))</f>
        <v>0</v>
      </c>
      <c r="I58" s="46">
        <f>+IF('TRANSCRIPT INFO'!$E$28="N",'TRANSCRIPT INFO'!$J$28&amp;'TRANSCRIPT INFO'!$K$28,IF('TRANSCRIPT INFO'!$F$28="N",'TRANSCRIPT INFO'!$K$28&amp;'TRANSCRIPT INFO'!$K$28,'TRANSCRIPT INFO'!$D$28))</f>
        <v>0</v>
      </c>
      <c r="J58" s="47" t="str">
        <f>IF('TRANSCRIPT INFO'!$L$28="N/A"," ",'TRANSCRIPT INFO'!$L$28)&amp;" "&amp;+IF('TRANSCRIPT INFO'!$O$28="N/A"," ",'TRANSCRIPT INFO'!$O$28)</f>
        <v xml:space="preserve">   </v>
      </c>
      <c r="K58"/>
      <c r="L58"/>
      <c r="M58"/>
      <c r="N58"/>
      <c r="O58"/>
      <c r="P58"/>
      <c r="Q58"/>
      <c r="R58"/>
      <c r="S58"/>
    </row>
    <row r="59" spans="1:19" s="30" customFormat="1" x14ac:dyDescent="0.2">
      <c r="A59" s="38"/>
      <c r="B59" s="39">
        <f>+IF('TRANSCRIPT INFO'!$E$22="N",'TRANSCRIPT INFO'!$B$22,IF('TRANSCRIPT INFO'!$F$22="N",'TRANSCRIPT INFO'!$B$22,))</f>
        <v>0</v>
      </c>
      <c r="C59" s="40">
        <f>+IF('TRANSCRIPT INFO'!$E$22="N",'TRANSCRIPT INFO'!$C$22,IF('TRANSCRIPT INFO'!$F$22="N",'TRANSCRIPT INFO'!$C$22,))</f>
        <v>0</v>
      </c>
      <c r="D59" s="41">
        <f>+IF('TRANSCRIPT INFO'!$E$22="N",'TRANSCRIPT INFO'!$D$22,IF('TRANSCRIPT INFO'!$F$22="N",'TRANSCRIPT INFO'!$D$22,))</f>
        <v>0</v>
      </c>
      <c r="E59" s="42"/>
      <c r="F59" s="38"/>
      <c r="G59" s="39">
        <f>+IF('TRANSCRIPT INFO'!$E$29="N",'TRANSCRIPT INFO'!$B$29,IF('TRANSCRIPT INFO'!$F$29="N",'TRANSCRIPT INFO'!$B$29,))</f>
        <v>0</v>
      </c>
      <c r="H59" s="40">
        <f>+IF('TRANSCRIPT INFO'!$E$29="N",'TRANSCRIPT INFO'!$C$29,IF('TRANSCRIPT INFO'!$F$29="N",'TRANSCRIPT INFO'!$C$29,))</f>
        <v>0</v>
      </c>
      <c r="I59" s="41">
        <f>+IF('TRANSCRIPT INFO'!$E$29="N",'TRANSCRIPT INFO'!$D$29,IF('TRANSCRIPT INFO'!$F$29="N",'TRANSCRIPT INFO'!$D$29,))</f>
        <v>0</v>
      </c>
      <c r="J59" s="42"/>
      <c r="K59"/>
      <c r="L59"/>
      <c r="M59"/>
      <c r="N59"/>
      <c r="O59"/>
      <c r="P59"/>
      <c r="Q59"/>
      <c r="R59"/>
      <c r="S59"/>
    </row>
    <row r="60" spans="1:19" s="30" customFormat="1" x14ac:dyDescent="0.2">
      <c r="A60" s="43">
        <f>+IF('TRANSCRIPT INFO'!$E$22="N",'TRANSCRIPT INFO'!$G$22,IF('TRANSCRIPT INFO'!$F$22="N",'TRANSCRIPT INFO'!$G$22,))</f>
        <v>0</v>
      </c>
      <c r="B60" s="44" t="str">
        <f>+IF('TRANSCRIPT INFO'!$E$22="N",'TRANSCRIPT INFO'!$H$22,IF('TRANSCRIPT INFO'!$F$22="N",'TRANSCRIPT INFO'!$H$22,'TRANSCRIPT INFO'!$B$22))</f>
        <v>CHEM 1B</v>
      </c>
      <c r="C60" s="45" t="str">
        <f>+IF('TRANSCRIPT INFO'!$E$22="N",'TRANSCRIPT INFO'!$I$22,IF('TRANSCRIPT INFO'!$F$22="N",'TRANSCRIPT INFO'!$I$22,'TRANSCRIPT INFO'!$C$22))</f>
        <v>GENERAL CHEMISTRY</v>
      </c>
      <c r="D60" s="46">
        <f>+IF('TRANSCRIPT INFO'!$E$22="N",'TRANSCRIPT INFO'!$J$22&amp;'TRANSCRIPT INFO'!$K$22,IF('TRANSCRIPT INFO'!$F$22="N",'TRANSCRIPT INFO'!$K$22&amp;'TRANSCRIPT INFO'!$K$22,'TRANSCRIPT INFO'!$D$22))</f>
        <v>5</v>
      </c>
      <c r="E60" s="47" t="str">
        <f>IF('TRANSCRIPT INFO'!$L$22="N/A"," ",'TRANSCRIPT INFO'!$L$22)&amp;" "&amp;+IF('TRANSCRIPT INFO'!$O$22="N/A"," ",'TRANSCRIPT INFO'!$O$22)</f>
        <v xml:space="preserve">   </v>
      </c>
      <c r="F60" s="43">
        <f>+IF('TRANSCRIPT INFO'!$E$29="N",'TRANSCRIPT INFO'!$G$29,IF('TRANSCRIPT INFO'!$F$29="N",'TRANSCRIPT INFO'!$G$29,))</f>
        <v>0</v>
      </c>
      <c r="G60" s="44">
        <f>+IF('TRANSCRIPT INFO'!$E$29="N",'TRANSCRIPT INFO'!$H$29,IF('TRANSCRIPT INFO'!$F$29="N",'TRANSCRIPT INFO'!$H$29,'TRANSCRIPT INFO'!$B$29))</f>
        <v>0</v>
      </c>
      <c r="H60" s="45">
        <f>+IF('TRANSCRIPT INFO'!$E$29="N",'TRANSCRIPT INFO'!$I$29,IF('TRANSCRIPT INFO'!$F$29="N",'TRANSCRIPT INFO'!$I$29,'TRANSCRIPT INFO'!$C$29))</f>
        <v>0</v>
      </c>
      <c r="I60" s="46">
        <f>+IF('TRANSCRIPT INFO'!$E$29="N",'TRANSCRIPT INFO'!$J$29&amp;'TRANSCRIPT INFO'!$K$29,IF('TRANSCRIPT INFO'!$F$29="N",'TRANSCRIPT INFO'!$K$29&amp;'TRANSCRIPT INFO'!$K$29,'TRANSCRIPT INFO'!$D$29))</f>
        <v>0</v>
      </c>
      <c r="J60" s="47" t="str">
        <f>IF('TRANSCRIPT INFO'!$L$29="N/A"," ",'TRANSCRIPT INFO'!$L$29)&amp;" "&amp;+IF('TRANSCRIPT INFO'!$O$29="N/A"," ",'TRANSCRIPT INFO'!$O$29)</f>
        <v xml:space="preserve"> </v>
      </c>
      <c r="K60"/>
      <c r="L60"/>
      <c r="M60"/>
      <c r="N60"/>
      <c r="O60"/>
      <c r="P60"/>
      <c r="Q60"/>
      <c r="R60"/>
      <c r="S60"/>
    </row>
    <row r="61" spans="1:19" s="30" customFormat="1" x14ac:dyDescent="0.2">
      <c r="K61"/>
      <c r="L61"/>
      <c r="M61"/>
      <c r="N61"/>
      <c r="O61"/>
      <c r="P61"/>
      <c r="Q61"/>
      <c r="R61"/>
      <c r="S61"/>
    </row>
    <row r="62" spans="1:19" x14ac:dyDescent="0.2">
      <c r="B62" t="s">
        <v>96</v>
      </c>
    </row>
    <row r="63" spans="1:19" x14ac:dyDescent="0.2">
      <c r="B63" t="s">
        <v>97</v>
      </c>
    </row>
    <row r="64" spans="1:19" x14ac:dyDescent="0.2">
      <c r="B64" t="s">
        <v>98</v>
      </c>
    </row>
    <row r="65" spans="2:11" x14ac:dyDescent="0.2">
      <c r="B65" t="s">
        <v>99</v>
      </c>
    </row>
    <row r="66" spans="2:11" x14ac:dyDescent="0.2">
      <c r="B66" t="s">
        <v>100</v>
      </c>
    </row>
    <row r="67" spans="2:11" x14ac:dyDescent="0.2">
      <c r="B67" t="s">
        <v>101</v>
      </c>
    </row>
    <row r="70" spans="2:11" x14ac:dyDescent="0.2">
      <c r="G70" s="2"/>
      <c r="H70" s="2"/>
      <c r="I70" s="2"/>
      <c r="J70" s="2"/>
    </row>
    <row r="71" spans="2:11" x14ac:dyDescent="0.2">
      <c r="B71" s="29"/>
      <c r="C71" s="29"/>
      <c r="D71" s="29"/>
      <c r="E71" s="29"/>
      <c r="F71" s="2"/>
      <c r="G71" s="29"/>
      <c r="H71" s="29"/>
      <c r="I71" s="29"/>
      <c r="J71" s="29"/>
    </row>
    <row r="72" spans="2:11" x14ac:dyDescent="0.2">
      <c r="B72" t="s">
        <v>200</v>
      </c>
      <c r="F72" s="2"/>
      <c r="G72" t="s">
        <v>305</v>
      </c>
    </row>
    <row r="73" spans="2:11" x14ac:dyDescent="0.2">
      <c r="F73" s="2"/>
      <c r="K73" s="2"/>
    </row>
    <row r="74" spans="2:11" x14ac:dyDescent="0.2">
      <c r="F74" s="2"/>
      <c r="K74" s="2"/>
    </row>
    <row r="75" spans="2:11" x14ac:dyDescent="0.2">
      <c r="F75" s="2"/>
      <c r="K75" s="2"/>
    </row>
    <row r="76" spans="2:11" x14ac:dyDescent="0.2">
      <c r="B76" s="29"/>
      <c r="C76" s="29"/>
      <c r="D76" s="29"/>
      <c r="E76" s="29"/>
      <c r="F76" s="2"/>
      <c r="H76" s="2"/>
      <c r="I76" s="2"/>
      <c r="J76" s="2"/>
      <c r="K76" s="2"/>
    </row>
    <row r="77" spans="2:11" x14ac:dyDescent="0.2">
      <c r="B77" t="s">
        <v>201</v>
      </c>
      <c r="F77" s="2"/>
      <c r="K77" s="2"/>
    </row>
    <row r="78" spans="2:11" ht="13.5" thickBot="1" x14ac:dyDescent="0.25">
      <c r="K78" s="2"/>
    </row>
    <row r="79" spans="2:11" x14ac:dyDescent="0.2">
      <c r="B79" s="66" t="s">
        <v>125</v>
      </c>
      <c r="C79" s="67"/>
      <c r="D79" s="67"/>
      <c r="E79" s="67"/>
      <c r="F79" s="67"/>
      <c r="G79" s="67"/>
      <c r="H79" s="67"/>
      <c r="I79" s="67"/>
      <c r="J79" s="68"/>
    </row>
    <row r="80" spans="2:11" x14ac:dyDescent="0.2">
      <c r="B80" s="69"/>
      <c r="C80" s="70"/>
      <c r="D80" s="70"/>
      <c r="E80" s="70"/>
      <c r="F80" s="70"/>
      <c r="G80" s="70"/>
      <c r="H80" s="70"/>
      <c r="I80" s="70"/>
      <c r="J80" s="71"/>
    </row>
    <row r="81" spans="2:10" x14ac:dyDescent="0.2">
      <c r="B81" s="69"/>
      <c r="C81" s="70"/>
      <c r="D81" s="70"/>
      <c r="E81" s="70"/>
      <c r="F81" s="70"/>
      <c r="G81" s="70"/>
      <c r="H81" s="70"/>
      <c r="I81" s="70"/>
      <c r="J81" s="71"/>
    </row>
    <row r="82" spans="2:10" x14ac:dyDescent="0.2">
      <c r="B82" s="69"/>
      <c r="C82" s="70"/>
      <c r="D82" s="70"/>
      <c r="E82" s="70"/>
      <c r="F82" s="70"/>
      <c r="G82" s="70"/>
      <c r="H82" s="70"/>
      <c r="I82" s="70"/>
      <c r="J82" s="71"/>
    </row>
    <row r="83" spans="2:10" ht="13.5" thickBot="1" x14ac:dyDescent="0.25">
      <c r="B83" s="72"/>
      <c r="C83" s="73"/>
      <c r="D83" s="73"/>
      <c r="E83" s="73"/>
      <c r="F83" s="73"/>
      <c r="G83" s="73"/>
      <c r="H83" s="73"/>
      <c r="I83" s="73"/>
      <c r="J83" s="74"/>
    </row>
  </sheetData>
  <mergeCells count="5">
    <mergeCell ref="A7:J7"/>
    <mergeCell ref="A36:J36"/>
    <mergeCell ref="A45:J45"/>
    <mergeCell ref="B1:I1"/>
    <mergeCell ref="B2:H2"/>
  </mergeCells>
  <phoneticPr fontId="0" type="noConversion"/>
  <pageMargins left="0.25" right="0.24" top="0.32" bottom="0.45" header="0.25" footer="0.45"/>
  <pageSetup scale="63"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H57"/>
  <sheetViews>
    <sheetView showZeros="0" topLeftCell="A31" workbookViewId="0">
      <selection activeCell="B13" sqref="B13"/>
    </sheetView>
  </sheetViews>
  <sheetFormatPr defaultRowHeight="12.75" x14ac:dyDescent="0.2"/>
  <cols>
    <col min="2" max="2" width="11.42578125" customWidth="1"/>
    <col min="3" max="3" width="34.28515625" customWidth="1"/>
    <col min="7" max="7" width="10.28515625" customWidth="1"/>
  </cols>
  <sheetData>
    <row r="1" spans="1:8" ht="18.75" thickBot="1" x14ac:dyDescent="0.3">
      <c r="A1" s="181" t="s">
        <v>205</v>
      </c>
      <c r="B1" s="182"/>
      <c r="C1" s="182"/>
      <c r="D1" s="182"/>
      <c r="E1" s="182"/>
      <c r="F1" s="182"/>
      <c r="G1" s="182"/>
      <c r="H1" s="183"/>
    </row>
    <row r="2" spans="1:8" ht="13.5" thickBot="1" x14ac:dyDescent="0.25">
      <c r="A2" s="170" t="s">
        <v>164</v>
      </c>
      <c r="B2" s="171"/>
      <c r="C2" s="171"/>
      <c r="D2" s="171"/>
      <c r="E2" s="171"/>
      <c r="F2" s="171"/>
      <c r="G2" s="171"/>
      <c r="H2" s="172"/>
    </row>
    <row r="3" spans="1:8" ht="13.5" thickBot="1" x14ac:dyDescent="0.25">
      <c r="A3" s="89" t="s">
        <v>0</v>
      </c>
      <c r="B3" s="90"/>
      <c r="C3" s="92">
        <f>+'TRANSCRIPT INFO'!C5</f>
        <v>0</v>
      </c>
      <c r="D3" s="189" t="s">
        <v>92</v>
      </c>
      <c r="E3" s="190"/>
      <c r="F3" s="191"/>
      <c r="G3" s="176">
        <f>+'TRANSCRIPT INFO'!I6</f>
        <v>0</v>
      </c>
    </row>
    <row r="4" spans="1:8" ht="13.5" thickBot="1" x14ac:dyDescent="0.25">
      <c r="A4" s="89" t="s">
        <v>1</v>
      </c>
      <c r="B4" s="90"/>
      <c r="C4" s="91">
        <f>+'TRANSCRIPT INFO'!C6</f>
        <v>0</v>
      </c>
      <c r="D4" s="192"/>
      <c r="E4" s="193"/>
      <c r="F4" s="194"/>
      <c r="G4" s="177"/>
    </row>
    <row r="5" spans="1:8" ht="13.5" thickBot="1" x14ac:dyDescent="0.25">
      <c r="A5" s="89" t="s">
        <v>163</v>
      </c>
      <c r="B5" s="90"/>
      <c r="C5" s="127">
        <f>+'TRANSCRIPT INFO'!C7</f>
        <v>0</v>
      </c>
      <c r="D5" s="178" t="s">
        <v>107</v>
      </c>
      <c r="E5" s="179"/>
      <c r="F5" s="179"/>
      <c r="G5" s="180"/>
      <c r="H5" s="93">
        <f>+'TRANSCRIPT INFO'!H8</f>
        <v>0</v>
      </c>
    </row>
    <row r="6" spans="1:8" ht="13.5" thickBot="1" x14ac:dyDescent="0.25">
      <c r="A6" s="89" t="s">
        <v>2</v>
      </c>
      <c r="B6" s="90"/>
      <c r="C6" s="178">
        <f>+'TRANSCRIPT INFO'!C8</f>
        <v>0</v>
      </c>
      <c r="D6" s="187"/>
      <c r="E6" s="187"/>
      <c r="F6" s="188"/>
    </row>
    <row r="7" spans="1:8" ht="13.5" thickBot="1" x14ac:dyDescent="0.25">
      <c r="A7" s="89" t="s">
        <v>3</v>
      </c>
      <c r="B7" s="90"/>
      <c r="C7" s="178">
        <f>+'TRANSCRIPT INFO'!C9</f>
        <v>0</v>
      </c>
      <c r="D7" s="179"/>
      <c r="E7" s="180"/>
    </row>
    <row r="8" spans="1:8" ht="13.5" thickBot="1" x14ac:dyDescent="0.25">
      <c r="A8" s="89" t="s">
        <v>4</v>
      </c>
      <c r="B8" s="90"/>
      <c r="C8" s="178">
        <f>+'TRANSCRIPT INFO'!C10</f>
        <v>0</v>
      </c>
      <c r="D8" s="179"/>
      <c r="E8" s="180"/>
    </row>
    <row r="9" spans="1:8" ht="13.5" thickBot="1" x14ac:dyDescent="0.25">
      <c r="A9" s="89" t="s">
        <v>9</v>
      </c>
      <c r="B9" s="90"/>
      <c r="C9" s="178">
        <f>+'TRANSCRIPT INFO'!C11</f>
        <v>0</v>
      </c>
      <c r="D9" s="180"/>
      <c r="F9" s="88" t="s">
        <v>171</v>
      </c>
      <c r="G9" s="94">
        <f ca="1">TODAY()</f>
        <v>42646</v>
      </c>
    </row>
    <row r="10" spans="1:8" ht="13.5" thickBot="1" x14ac:dyDescent="0.25">
      <c r="A10" s="89" t="s">
        <v>10</v>
      </c>
      <c r="B10" s="90"/>
      <c r="C10" s="185">
        <f>+'TRANSCRIPT INFO'!C12</f>
        <v>0</v>
      </c>
      <c r="D10" s="186"/>
    </row>
    <row r="11" spans="1:8" ht="13.5" thickBot="1" x14ac:dyDescent="0.25">
      <c r="B11" s="184" t="s">
        <v>165</v>
      </c>
      <c r="C11" s="171"/>
      <c r="D11" s="171"/>
      <c r="E11" s="171"/>
      <c r="F11" s="171"/>
      <c r="G11" s="171"/>
      <c r="H11" s="172"/>
    </row>
    <row r="12" spans="1:8" ht="13.5" thickBot="1" x14ac:dyDescent="0.25">
      <c r="B12" s="82" t="s">
        <v>121</v>
      </c>
      <c r="C12" s="83" t="s">
        <v>166</v>
      </c>
      <c r="D12" s="83" t="s">
        <v>95</v>
      </c>
      <c r="E12" s="83" t="s">
        <v>167</v>
      </c>
      <c r="F12" s="83" t="s">
        <v>168</v>
      </c>
      <c r="G12" s="83" t="s">
        <v>123</v>
      </c>
      <c r="H12" s="84" t="s">
        <v>60</v>
      </c>
    </row>
    <row r="13" spans="1:8" ht="13.5" thickBot="1" x14ac:dyDescent="0.25">
      <c r="B13" s="85" t="str">
        <f>+IF('TRANSCRIPT INFO'!$E$16="N",'TRANSCRIPT INFO'!$H$16,IF('TRANSCRIPT INFO'!$F$16="N",'TRANSCRIPT INFO'!$H$16,'TRANSCRIPT INFO'!$B$16))</f>
        <v>MATH 30</v>
      </c>
      <c r="C13" s="86" t="str">
        <f>+'TRANSCRIPT INFO'!C16</f>
        <v>CALCULUS I</v>
      </c>
      <c r="D13" s="86">
        <f>+'TRANSCRIPT INFO'!D16</f>
        <v>3</v>
      </c>
      <c r="E13" s="86" t="str">
        <f>IF('TRANSCRIPT INFO'!F16="Y","SJSU",IF('TRANSCRIPT INFO'!E16="Y","SJSU",'TRANSCRIPT INFO'!G16))</f>
        <v>SJSU</v>
      </c>
      <c r="F13" s="86" t="str">
        <f>IF('TRANSCRIPT INFO'!F16="Y",'TRANSCRIPT INFO'!P16,'TRANSCRIPT INFO'!M16)</f>
        <v xml:space="preserve"> </v>
      </c>
      <c r="G13" s="86">
        <f>IF('TRANSCRIPT INFO'!F16="Y",'TRANSCRIPT INFO'!Q16,'TRANSCRIPT INFO'!N16)</f>
        <v>0</v>
      </c>
      <c r="H13" s="87" t="str">
        <f>IF('TRANSCRIPT INFO'!F16="Y",IF('TRANSCRIPT INFO'!O16="N/A"," ",'TRANSCRIPT INFO'!O16),IF('TRANSCRIPT INFO'!L16="N/A"," ",'TRANSCRIPT INFO'!L16))</f>
        <v xml:space="preserve"> </v>
      </c>
    </row>
    <row r="14" spans="1:8" ht="13.5" thickBot="1" x14ac:dyDescent="0.25">
      <c r="B14" s="85" t="str">
        <f>+'TRANSCRIPT INFO'!B17</f>
        <v>MATH 31</v>
      </c>
      <c r="C14" s="86" t="str">
        <f>+'TRANSCRIPT INFO'!C17</f>
        <v>CALCULUS II</v>
      </c>
      <c r="D14" s="86">
        <f>+'TRANSCRIPT INFO'!D17</f>
        <v>4</v>
      </c>
      <c r="E14" s="86" t="str">
        <f>IF('TRANSCRIPT INFO'!F17="Y","SJSU",IF('TRANSCRIPT INFO'!E17="Y","SJSU",'TRANSCRIPT INFO'!G17))</f>
        <v>SJSU</v>
      </c>
      <c r="F14" s="86" t="str">
        <f>IF('TRANSCRIPT INFO'!F17="Y",'TRANSCRIPT INFO'!P17,'TRANSCRIPT INFO'!M17)</f>
        <v xml:space="preserve"> </v>
      </c>
      <c r="G14" s="86">
        <f>IF('TRANSCRIPT INFO'!F17="Y",'TRANSCRIPT INFO'!Q17,'TRANSCRIPT INFO'!N17)</f>
        <v>0</v>
      </c>
      <c r="H14" s="87" t="str">
        <f>IF('TRANSCRIPT INFO'!F17="Y",IF('TRANSCRIPT INFO'!O17="N/A"," ",'TRANSCRIPT INFO'!O17),IF('TRANSCRIPT INFO'!L17="N/A"," ",'TRANSCRIPT INFO'!L17))</f>
        <v xml:space="preserve"> </v>
      </c>
    </row>
    <row r="15" spans="1:8" ht="13.5" thickBot="1" x14ac:dyDescent="0.25">
      <c r="B15" s="85" t="str">
        <f>+'TRANSCRIPT INFO'!B18</f>
        <v>MATH 32</v>
      </c>
      <c r="C15" s="86" t="str">
        <f>+'TRANSCRIPT INFO'!C18</f>
        <v>CALCULUS III</v>
      </c>
      <c r="D15" s="86">
        <f>+'TRANSCRIPT INFO'!D18</f>
        <v>3</v>
      </c>
      <c r="E15" s="86" t="str">
        <f>IF('TRANSCRIPT INFO'!F18="Y","SJSU",IF('TRANSCRIPT INFO'!E18="Y","SJSU",'TRANSCRIPT INFO'!G18))</f>
        <v>SJSU</v>
      </c>
      <c r="F15" s="86" t="str">
        <f>IF('TRANSCRIPT INFO'!F18="Y",'TRANSCRIPT INFO'!P18,'TRANSCRIPT INFO'!M18)</f>
        <v xml:space="preserve"> </v>
      </c>
      <c r="G15" s="86">
        <f>IF('TRANSCRIPT INFO'!F18="Y",'TRANSCRIPT INFO'!Q18,'TRANSCRIPT INFO'!N18)</f>
        <v>0</v>
      </c>
      <c r="H15" s="87" t="str">
        <f>IF('TRANSCRIPT INFO'!F18="Y",IF('TRANSCRIPT INFO'!O18="N/A"," ",'TRANSCRIPT INFO'!O18),IF('TRANSCRIPT INFO'!L18="N/A"," ",'TRANSCRIPT INFO'!L18))</f>
        <v xml:space="preserve"> </v>
      </c>
    </row>
    <row r="16" spans="1:8" ht="13.5" thickBot="1" x14ac:dyDescent="0.25">
      <c r="B16" s="85">
        <f>+'TRANSCRIPT INFO'!B19</f>
        <v>0</v>
      </c>
      <c r="C16" s="86">
        <f>+'TRANSCRIPT INFO'!C19</f>
        <v>0</v>
      </c>
      <c r="D16" s="86">
        <f>+'TRANSCRIPT INFO'!D19</f>
        <v>0</v>
      </c>
      <c r="E16" s="86">
        <f>IF('TRANSCRIPT INFO'!F19="Y","SJSU",IF('TRANSCRIPT INFO'!E19="Y","SJSU",'TRANSCRIPT INFO'!G19))</f>
        <v>0</v>
      </c>
      <c r="F16" s="86" t="str">
        <f>IF('TRANSCRIPT INFO'!F19="Y",'TRANSCRIPT INFO'!P19,'TRANSCRIPT INFO'!M19)</f>
        <v xml:space="preserve"> </v>
      </c>
      <c r="G16" s="86">
        <f>IF('TRANSCRIPT INFO'!F19="Y",'TRANSCRIPT INFO'!Q19,'TRANSCRIPT INFO'!N19)</f>
        <v>0</v>
      </c>
      <c r="H16" s="87" t="str">
        <f>IF('TRANSCRIPT INFO'!F19="Y",IF('TRANSCRIPT INFO'!O19="N/A"," ",'TRANSCRIPT INFO'!O19),IF('TRANSCRIPT INFO'!L19="N/A"," ",'TRANSCRIPT INFO'!L19))</f>
        <v xml:space="preserve"> </v>
      </c>
    </row>
    <row r="17" spans="2:8" ht="13.5" thickBot="1" x14ac:dyDescent="0.25">
      <c r="B17" s="85" t="str">
        <f>+'TRANSCRIPT INFO'!B20</f>
        <v>MATH 133A</v>
      </c>
      <c r="C17" s="86" t="str">
        <f>+'TRANSCRIPT INFO'!C20</f>
        <v>ORDINARY DIFFERENTIAL EQUATIONS</v>
      </c>
      <c r="D17" s="86">
        <f>+'TRANSCRIPT INFO'!D20</f>
        <v>3</v>
      </c>
      <c r="E17" s="86" t="str">
        <f>IF('TRANSCRIPT INFO'!F20="Y","SJSU",IF('TRANSCRIPT INFO'!E20="Y","SJSU",'TRANSCRIPT INFO'!G20))</f>
        <v>SJSU</v>
      </c>
      <c r="F17" s="86" t="str">
        <f>IF('TRANSCRIPT INFO'!F20="Y",'TRANSCRIPT INFO'!P20,'TRANSCRIPT INFO'!M20)</f>
        <v xml:space="preserve"> </v>
      </c>
      <c r="G17" s="86">
        <f>IF('TRANSCRIPT INFO'!F20="Y",'TRANSCRIPT INFO'!Q20,'TRANSCRIPT INFO'!N20)</f>
        <v>0</v>
      </c>
      <c r="H17" s="87" t="str">
        <f>IF('TRANSCRIPT INFO'!F20="Y",IF('TRANSCRIPT INFO'!O20="N/A"," ",'TRANSCRIPT INFO'!O20),IF('TRANSCRIPT INFO'!L20="N/A"," ",'TRANSCRIPT INFO'!L20))</f>
        <v xml:space="preserve"> </v>
      </c>
    </row>
    <row r="18" spans="2:8" ht="13.5" thickBot="1" x14ac:dyDescent="0.25">
      <c r="B18" s="85" t="str">
        <f>+'TRANSCRIPT INFO'!B21</f>
        <v>CHEM 1A</v>
      </c>
      <c r="C18" s="86" t="str">
        <f>+'TRANSCRIPT INFO'!C21</f>
        <v>GENERAL CHEMISTRY</v>
      </c>
      <c r="D18" s="86">
        <f>+'TRANSCRIPT INFO'!D21</f>
        <v>5</v>
      </c>
      <c r="E18" s="86" t="str">
        <f>IF('TRANSCRIPT INFO'!F21="Y","SJSU",IF('TRANSCRIPT INFO'!E21="Y","SJSU",'TRANSCRIPT INFO'!G21))</f>
        <v>SJSU</v>
      </c>
      <c r="F18" s="86" t="str">
        <f>IF('TRANSCRIPT INFO'!F21="Y",'TRANSCRIPT INFO'!P21,'TRANSCRIPT INFO'!M21)</f>
        <v xml:space="preserve"> </v>
      </c>
      <c r="G18" s="86">
        <f>IF('TRANSCRIPT INFO'!F21="Y",'TRANSCRIPT INFO'!Q21,'TRANSCRIPT INFO'!N21)</f>
        <v>0</v>
      </c>
      <c r="H18" s="87" t="str">
        <f>IF('TRANSCRIPT INFO'!F21="Y",IF('TRANSCRIPT INFO'!O21="N/A"," ",'TRANSCRIPT INFO'!O21),IF('TRANSCRIPT INFO'!L21="N/A"," ",'TRANSCRIPT INFO'!L21))</f>
        <v xml:space="preserve"> </v>
      </c>
    </row>
    <row r="19" spans="2:8" ht="13.5" thickBot="1" x14ac:dyDescent="0.25">
      <c r="B19" s="85" t="str">
        <f>+'TRANSCRIPT INFO'!B22</f>
        <v>CHEM 1B</v>
      </c>
      <c r="C19" s="86" t="str">
        <f>+'TRANSCRIPT INFO'!C22</f>
        <v>GENERAL CHEMISTRY</v>
      </c>
      <c r="D19" s="86">
        <f>+'TRANSCRIPT INFO'!D22</f>
        <v>5</v>
      </c>
      <c r="E19" s="86" t="str">
        <f>IF('TRANSCRIPT INFO'!F22="Y","SJSU",IF('TRANSCRIPT INFO'!E22="Y","SJSU",'TRANSCRIPT INFO'!G22))</f>
        <v>SJSU</v>
      </c>
      <c r="F19" s="86" t="str">
        <f>IF('TRANSCRIPT INFO'!F22="Y",'TRANSCRIPT INFO'!P22,'TRANSCRIPT INFO'!M22)</f>
        <v xml:space="preserve"> </v>
      </c>
      <c r="G19" s="86">
        <f>IF('TRANSCRIPT INFO'!F22="Y",'TRANSCRIPT INFO'!Q22,'TRANSCRIPT INFO'!N22)</f>
        <v>0</v>
      </c>
      <c r="H19" s="87" t="str">
        <f>IF('TRANSCRIPT INFO'!F22="Y",IF('TRANSCRIPT INFO'!O22="N/A"," ",'TRANSCRIPT INFO'!O22),IF('TRANSCRIPT INFO'!L22="N/A"," ",'TRANSCRIPT INFO'!L22))</f>
        <v xml:space="preserve"> </v>
      </c>
    </row>
    <row r="20" spans="2:8" ht="13.5" thickBot="1" x14ac:dyDescent="0.25">
      <c r="B20" s="85">
        <f>+'TRANSCRIPT INFO'!B23</f>
        <v>0</v>
      </c>
      <c r="C20" s="86">
        <f>+'TRANSCRIPT INFO'!C23</f>
        <v>0</v>
      </c>
      <c r="D20" s="86">
        <f>+'TRANSCRIPT INFO'!D23</f>
        <v>0</v>
      </c>
      <c r="E20" s="86">
        <f>IF('TRANSCRIPT INFO'!F23="Y","SJSU",IF('TRANSCRIPT INFO'!E23="Y","SJSU",'TRANSCRIPT INFO'!G23))</f>
        <v>0</v>
      </c>
      <c r="F20" s="86" t="str">
        <f>IF('TRANSCRIPT INFO'!F23="Y",'TRANSCRIPT INFO'!P23,'TRANSCRIPT INFO'!M23)</f>
        <v xml:space="preserve"> </v>
      </c>
      <c r="G20" s="86">
        <f>IF('TRANSCRIPT INFO'!F23="Y",'TRANSCRIPT INFO'!Q23,'TRANSCRIPT INFO'!N23)</f>
        <v>0</v>
      </c>
      <c r="H20" s="87" t="str">
        <f>IF('TRANSCRIPT INFO'!F23="Y",IF('TRANSCRIPT INFO'!O23="N/A"," ",'TRANSCRIPT INFO'!O23),IF('TRANSCRIPT INFO'!L23="N/A"," ",'TRANSCRIPT INFO'!L23))</f>
        <v xml:space="preserve"> </v>
      </c>
    </row>
    <row r="21" spans="2:8" ht="13.5" thickBot="1" x14ac:dyDescent="0.25">
      <c r="B21" s="85" t="str">
        <f>+'TRANSCRIPT INFO'!B24</f>
        <v>PHYS 50</v>
      </c>
      <c r="C21" s="86" t="str">
        <f>+'TRANSCRIPT INFO'!C24</f>
        <v>MECHANICS</v>
      </c>
      <c r="D21" s="86">
        <f>+'TRANSCRIPT INFO'!D24</f>
        <v>4</v>
      </c>
      <c r="E21" s="86" t="str">
        <f>IF('TRANSCRIPT INFO'!F24="Y","SJSU",IF('TRANSCRIPT INFO'!E24="Y","SJSU",'TRANSCRIPT INFO'!G24))</f>
        <v>SJSU</v>
      </c>
      <c r="F21" s="86" t="str">
        <f>IF('TRANSCRIPT INFO'!F24="Y",'TRANSCRIPT INFO'!P24,'TRANSCRIPT INFO'!M24)</f>
        <v xml:space="preserve"> </v>
      </c>
      <c r="G21" s="86">
        <f>IF('TRANSCRIPT INFO'!F24="Y",'TRANSCRIPT INFO'!Q24,'TRANSCRIPT INFO'!N24)</f>
        <v>0</v>
      </c>
      <c r="H21" s="87" t="str">
        <f>IF('TRANSCRIPT INFO'!F24="Y",IF('TRANSCRIPT INFO'!O24="N/A"," ",'TRANSCRIPT INFO'!O24),IF('TRANSCRIPT INFO'!L24="N/A"," ",'TRANSCRIPT INFO'!L24))</f>
        <v xml:space="preserve"> </v>
      </c>
    </row>
    <row r="22" spans="2:8" ht="13.5" thickBot="1" x14ac:dyDescent="0.25">
      <c r="B22" s="85" t="str">
        <f>+'TRANSCRIPT INFO'!B25</f>
        <v>PHYS 51</v>
      </c>
      <c r="C22" s="86" t="str">
        <f>+'TRANSCRIPT INFO'!C25</f>
        <v>ELECTRICITY &amp; MAGNETISM</v>
      </c>
      <c r="D22" s="86">
        <f>+'TRANSCRIPT INFO'!D25</f>
        <v>4</v>
      </c>
      <c r="E22" s="86" t="str">
        <f>IF('TRANSCRIPT INFO'!F25="Y","SJSU",IF('TRANSCRIPT INFO'!E25="Y","SJSU",'TRANSCRIPT INFO'!G25))</f>
        <v>SJSU</v>
      </c>
      <c r="F22" s="86" t="str">
        <f>IF('TRANSCRIPT INFO'!F25="Y",'TRANSCRIPT INFO'!P25,'TRANSCRIPT INFO'!M25)</f>
        <v xml:space="preserve"> </v>
      </c>
      <c r="G22" s="86">
        <f>IF('TRANSCRIPT INFO'!F25="Y",'TRANSCRIPT INFO'!Q25,'TRANSCRIPT INFO'!N25)</f>
        <v>0</v>
      </c>
      <c r="H22" s="87" t="str">
        <f>IF('TRANSCRIPT INFO'!F25="Y",IF('TRANSCRIPT INFO'!O25="N/A"," ",'TRANSCRIPT INFO'!O25),IF('TRANSCRIPT INFO'!L25="N/A"," ",'TRANSCRIPT INFO'!L25))</f>
        <v xml:space="preserve"> </v>
      </c>
    </row>
    <row r="23" spans="2:8" ht="13.5" thickBot="1" x14ac:dyDescent="0.25">
      <c r="B23" s="85">
        <f>+'TRANSCRIPT INFO'!B26</f>
        <v>0</v>
      </c>
      <c r="C23" s="86">
        <f>+'TRANSCRIPT INFO'!C26</f>
        <v>0</v>
      </c>
      <c r="D23" s="86">
        <f>+'TRANSCRIPT INFO'!D26</f>
        <v>0</v>
      </c>
      <c r="E23" s="86">
        <f>IF('TRANSCRIPT INFO'!F26="Y","SJSU",IF('TRANSCRIPT INFO'!E26="Y","SJSU",'TRANSCRIPT INFO'!G26))</f>
        <v>0</v>
      </c>
      <c r="F23" s="86" t="str">
        <f>IF('TRANSCRIPT INFO'!F26="Y",'TRANSCRIPT INFO'!P26,'TRANSCRIPT INFO'!M26)</f>
        <v xml:space="preserve"> </v>
      </c>
      <c r="G23" s="86">
        <f>IF('TRANSCRIPT INFO'!F26="Y",'TRANSCRIPT INFO'!Q26,'TRANSCRIPT INFO'!N26)</f>
        <v>0</v>
      </c>
      <c r="H23" s="87" t="str">
        <f>IF('TRANSCRIPT INFO'!F26="Y",IF('TRANSCRIPT INFO'!O26="N/A"," ",'TRANSCRIPT INFO'!O26),IF('TRANSCRIPT INFO'!L26="N/A"," ",'TRANSCRIPT INFO'!L26))</f>
        <v xml:space="preserve"> </v>
      </c>
    </row>
    <row r="24" spans="2:8" ht="13.5" thickBot="1" x14ac:dyDescent="0.25">
      <c r="B24" s="85" t="str">
        <f>+'TRANSCRIPT INFO'!B27</f>
        <v>ENGL 1B</v>
      </c>
      <c r="C24" s="86" t="str">
        <f>+'TRANSCRIPT INFO'!C27</f>
        <v>ARGUMENT &amp; ANALYSIS</v>
      </c>
      <c r="D24" s="86">
        <f>+'TRANSCRIPT INFO'!D27</f>
        <v>3</v>
      </c>
      <c r="E24" s="86" t="str">
        <f>IF('TRANSCRIPT INFO'!F27="Y","SJSU",IF('TRANSCRIPT INFO'!E27="Y","SJSU",'TRANSCRIPT INFO'!G27))</f>
        <v>SJSU</v>
      </c>
      <c r="F24" s="86" t="str">
        <f>IF('TRANSCRIPT INFO'!F27="Y",'TRANSCRIPT INFO'!P27,'TRANSCRIPT INFO'!M27)</f>
        <v xml:space="preserve"> </v>
      </c>
      <c r="G24" s="86">
        <f>IF('TRANSCRIPT INFO'!F27="Y",'TRANSCRIPT INFO'!Q27,'TRANSCRIPT INFO'!N27)</f>
        <v>0</v>
      </c>
      <c r="H24" s="87" t="str">
        <f>IF('TRANSCRIPT INFO'!F27="Y",IF('TRANSCRIPT INFO'!O27="N/A"," ",'TRANSCRIPT INFO'!O27),IF('TRANSCRIPT INFO'!L27="N/A"," ",'TRANSCRIPT INFO'!L27))</f>
        <v xml:space="preserve"> </v>
      </c>
    </row>
    <row r="25" spans="2:8" ht="13.5" thickBot="1" x14ac:dyDescent="0.25">
      <c r="B25" s="82">
        <f>+'TRANSCRIPT INFO'!B28</f>
        <v>0</v>
      </c>
      <c r="C25" s="83">
        <f>+'TRANSCRIPT INFO'!C28</f>
        <v>0</v>
      </c>
      <c r="D25" s="83">
        <f>+'TRANSCRIPT INFO'!D28</f>
        <v>0</v>
      </c>
      <c r="E25" s="83">
        <f>IF('TRANSCRIPT INFO'!F28="Y","SJSU",IF('TRANSCRIPT INFO'!E28="Y","SJSU",'TRANSCRIPT INFO'!G28))</f>
        <v>0</v>
      </c>
      <c r="F25" s="83" t="str">
        <f>IF('TRANSCRIPT INFO'!F28="Y",'TRANSCRIPT INFO'!P28,'TRANSCRIPT INFO'!M28)</f>
        <v xml:space="preserve"> </v>
      </c>
      <c r="G25" s="83">
        <f>IF('TRANSCRIPT INFO'!F28="Y",'TRANSCRIPT INFO'!Q28,'TRANSCRIPT INFO'!N28)</f>
        <v>0</v>
      </c>
      <c r="H25" s="84" t="str">
        <f>IF('TRANSCRIPT INFO'!F28="Y",IF('TRANSCRIPT INFO'!O28="N/A"," ",'TRANSCRIPT INFO'!O28),IF('TRANSCRIPT INFO'!L28="N/A"," ",'TRANSCRIPT INFO'!L28))</f>
        <v xml:space="preserve"> </v>
      </c>
    </row>
    <row r="26" spans="2:8" ht="13.5" thickBot="1" x14ac:dyDescent="0.25">
      <c r="B26" s="170" t="s">
        <v>169</v>
      </c>
      <c r="C26" s="171"/>
      <c r="D26" s="171"/>
      <c r="E26" s="171"/>
      <c r="F26" s="171"/>
      <c r="G26" s="171"/>
      <c r="H26" s="172"/>
    </row>
    <row r="27" spans="2:8" ht="13.5" thickBot="1" x14ac:dyDescent="0.25">
      <c r="B27" s="85" t="str">
        <f>+'TRANSCRIPT INFO'!B30</f>
        <v>ENGR 10</v>
      </c>
      <c r="C27" s="86" t="str">
        <f>+'TRANSCRIPT INFO'!C30</f>
        <v>INTRODUCTION TO ENGINEERING</v>
      </c>
      <c r="D27" s="86">
        <f>+'TRANSCRIPT INFO'!D30</f>
        <v>3</v>
      </c>
      <c r="E27" s="86" t="str">
        <f>IF('TRANSCRIPT INFO'!F30="Y","SJSU",IF('TRANSCRIPT INFO'!E30="Y","SJSU",'TRANSCRIPT INFO'!G30))</f>
        <v>SJSU</v>
      </c>
      <c r="F27" s="86" t="str">
        <f>IF('TRANSCRIPT INFO'!F30="Y",'TRANSCRIPT INFO'!P30,'TRANSCRIPT INFO'!M30)</f>
        <v xml:space="preserve"> </v>
      </c>
      <c r="G27" s="86">
        <f>IF('TRANSCRIPT INFO'!F30="Y",'TRANSCRIPT INFO'!Q30,'TRANSCRIPT INFO'!N30)</f>
        <v>0</v>
      </c>
      <c r="H27" s="87" t="str">
        <f>IF('TRANSCRIPT INFO'!F30="Y",IF('TRANSCRIPT INFO'!O30="N/A"," ",'TRANSCRIPT INFO'!O30),IF('TRANSCRIPT INFO'!L30="N/A"," ",'TRANSCRIPT INFO'!L30))</f>
        <v xml:space="preserve"> </v>
      </c>
    </row>
    <row r="28" spans="2:8" ht="13.5" thickBot="1" x14ac:dyDescent="0.25">
      <c r="B28" s="85" t="str">
        <f>+'TRANSCRIPT INFO'!B31</f>
        <v>MATE 25</v>
      </c>
      <c r="C28" s="86" t="str">
        <f>+'TRANSCRIPT INFO'!C31</f>
        <v>INTRODUCTION TO MATERIALS</v>
      </c>
      <c r="D28" s="86">
        <f>+'TRANSCRIPT INFO'!D31</f>
        <v>3</v>
      </c>
      <c r="E28" s="86" t="str">
        <f>IF('TRANSCRIPT INFO'!F31="Y","SJSU",IF('TRANSCRIPT INFO'!E31="Y","SJSU",'TRANSCRIPT INFO'!G31))</f>
        <v>SJSU</v>
      </c>
      <c r="F28" s="86" t="str">
        <f>IF('TRANSCRIPT INFO'!F31="Y",'TRANSCRIPT INFO'!P31,'TRANSCRIPT INFO'!M31)</f>
        <v xml:space="preserve"> </v>
      </c>
      <c r="G28" s="86">
        <f>IF('TRANSCRIPT INFO'!F31="Y",'TRANSCRIPT INFO'!Q31,'TRANSCRIPT INFO'!N31)</f>
        <v>0</v>
      </c>
      <c r="H28" s="87" t="str">
        <f>IF('TRANSCRIPT INFO'!F31="Y",IF('TRANSCRIPT INFO'!O31="N/A"," ",'TRANSCRIPT INFO'!O31),IF('TRANSCRIPT INFO'!L31="N/A"," ",'TRANSCRIPT INFO'!L31))</f>
        <v xml:space="preserve"> </v>
      </c>
    </row>
    <row r="29" spans="2:8" ht="13.5" thickBot="1" x14ac:dyDescent="0.25">
      <c r="B29" s="85" t="str">
        <f>+'TRANSCRIPT INFO'!B32</f>
        <v>CE 99</v>
      </c>
      <c r="C29" s="86" t="str">
        <f>+'TRANSCRIPT INFO'!C32</f>
        <v>STATICS</v>
      </c>
      <c r="D29" s="86">
        <f>+'TRANSCRIPT INFO'!D32</f>
        <v>2</v>
      </c>
      <c r="E29" s="86" t="str">
        <f>IF('TRANSCRIPT INFO'!F32="Y","SJSU",IF('TRANSCRIPT INFO'!E32="Y","SJSU",'TRANSCRIPT INFO'!G32))</f>
        <v>SJSU</v>
      </c>
      <c r="F29" s="86" t="str">
        <f>IF('TRANSCRIPT INFO'!F32="Y",'TRANSCRIPT INFO'!P32,'TRANSCRIPT INFO'!M32)</f>
        <v xml:space="preserve"> </v>
      </c>
      <c r="G29" s="86">
        <f>IF('TRANSCRIPT INFO'!F32="Y",'TRANSCRIPT INFO'!Q32,'TRANSCRIPT INFO'!N32)</f>
        <v>0</v>
      </c>
      <c r="H29" s="87" t="str">
        <f>IF('TRANSCRIPT INFO'!F32="Y",IF('TRANSCRIPT INFO'!O32="N/A"," ",'TRANSCRIPT INFO'!O32),IF('TRANSCRIPT INFO'!L32="N/A"," ",'TRANSCRIPT INFO'!L32))</f>
        <v xml:space="preserve"> </v>
      </c>
    </row>
    <row r="30" spans="2:8" ht="13.5" thickBot="1" x14ac:dyDescent="0.25">
      <c r="B30" s="85" t="str">
        <f>+'TRANSCRIPT INFO'!B33</f>
        <v>EE 98</v>
      </c>
      <c r="C30" s="86" t="str">
        <f>+'TRANSCRIPT INFO'!C33</f>
        <v>INTRODUCTION TO CIRCUIT ANALYSIS</v>
      </c>
      <c r="D30" s="86">
        <f>+'TRANSCRIPT INFO'!D33</f>
        <v>3</v>
      </c>
      <c r="E30" s="86" t="str">
        <f>IF('TRANSCRIPT INFO'!F33="Y","SJSU",IF('TRANSCRIPT INFO'!E33="Y","SJSU",'TRANSCRIPT INFO'!G33))</f>
        <v>SJSU</v>
      </c>
      <c r="F30" s="86" t="str">
        <f>IF('TRANSCRIPT INFO'!F33="Y",'TRANSCRIPT INFO'!P33,'TRANSCRIPT INFO'!M33)</f>
        <v xml:space="preserve"> </v>
      </c>
      <c r="G30" s="86">
        <f>IF('TRANSCRIPT INFO'!F33="Y",'TRANSCRIPT INFO'!Q33,'TRANSCRIPT INFO'!N33)</f>
        <v>0</v>
      </c>
      <c r="H30" s="87" t="str">
        <f>IF('TRANSCRIPT INFO'!F33="Y",IF('TRANSCRIPT INFO'!O33="N/A"," ",'TRANSCRIPT INFO'!O33),IF('TRANSCRIPT INFO'!L33="N/A"," ",'TRANSCRIPT INFO'!L33))</f>
        <v xml:space="preserve"> </v>
      </c>
    </row>
    <row r="31" spans="2:8" ht="13.5" thickBot="1" x14ac:dyDescent="0.25">
      <c r="B31" s="85">
        <f>+'TRANSCRIPT INFO'!B34</f>
        <v>0</v>
      </c>
      <c r="C31" s="86">
        <f>+'TRANSCRIPT INFO'!C34</f>
        <v>0</v>
      </c>
      <c r="D31" s="86">
        <f>+'TRANSCRIPT INFO'!D34</f>
        <v>0</v>
      </c>
      <c r="E31" s="86">
        <f>IF('TRANSCRIPT INFO'!F34="Y","SJSU",IF('TRANSCRIPT INFO'!E34="Y","SJSU",'TRANSCRIPT INFO'!G34))</f>
        <v>0</v>
      </c>
      <c r="F31" s="86" t="str">
        <f>IF('TRANSCRIPT INFO'!F34="Y",'TRANSCRIPT INFO'!P34,'TRANSCRIPT INFO'!M34)</f>
        <v xml:space="preserve"> </v>
      </c>
      <c r="G31" s="86">
        <f>IF('TRANSCRIPT INFO'!F34="Y",'TRANSCRIPT INFO'!Q34,'TRANSCRIPT INFO'!N34)</f>
        <v>0</v>
      </c>
      <c r="H31" s="87" t="str">
        <f>IF('TRANSCRIPT INFO'!F34="Y",IF('TRANSCRIPT INFO'!O34="N/A"," ",'TRANSCRIPT INFO'!O34),IF('TRANSCRIPT INFO'!L34="N/A"," ",'TRANSCRIPT INFO'!L34))</f>
        <v xml:space="preserve"> </v>
      </c>
    </row>
    <row r="32" spans="2:8" ht="13.5" thickBot="1" x14ac:dyDescent="0.25">
      <c r="B32" s="170" t="s">
        <v>170</v>
      </c>
      <c r="C32" s="171"/>
      <c r="D32" s="171"/>
      <c r="E32" s="171"/>
      <c r="F32" s="171"/>
      <c r="G32" s="171"/>
      <c r="H32" s="172"/>
    </row>
    <row r="33" spans="2:8" ht="13.5" thickBot="1" x14ac:dyDescent="0.25">
      <c r="B33" s="85" t="str">
        <f>+'TRANSCRIPT INFO'!B36</f>
        <v>CHEM 161A</v>
      </c>
      <c r="C33" s="86" t="str">
        <f>+'TRANSCRIPT INFO'!C36</f>
        <v>PHYSICAL CHEMISTRY</v>
      </c>
      <c r="D33" s="86">
        <f>+'TRANSCRIPT INFO'!D36</f>
        <v>3</v>
      </c>
      <c r="E33" s="86" t="str">
        <f>IF('TRANSCRIPT INFO'!F36="Y","SJSU",IF('TRANSCRIPT INFO'!E36="Y","SJSU",'TRANSCRIPT INFO'!G36))</f>
        <v>SJSU</v>
      </c>
      <c r="F33" s="86" t="str">
        <f>IF('TRANSCRIPT INFO'!F36="Y",'TRANSCRIPT INFO'!P36,'TRANSCRIPT INFO'!M36)</f>
        <v xml:space="preserve"> </v>
      </c>
      <c r="G33" s="86">
        <f>IF('TRANSCRIPT INFO'!F36="Y",'TRANSCRIPT INFO'!Q36,'TRANSCRIPT INFO'!N36)</f>
        <v>0</v>
      </c>
      <c r="H33" s="87" t="str">
        <f>IF('TRANSCRIPT INFO'!F36="Y",IF('TRANSCRIPT INFO'!O36="N/A"," ",'TRANSCRIPT INFO'!O36),IF('TRANSCRIPT INFO'!L36="N/A"," ",'TRANSCRIPT INFO'!L36))</f>
        <v xml:space="preserve"> </v>
      </c>
    </row>
    <row r="34" spans="2:8" ht="13.5" thickBot="1" x14ac:dyDescent="0.25">
      <c r="B34" s="85" t="str">
        <f>+'TRANSCRIPT INFO'!B37</f>
        <v>MATE 115</v>
      </c>
      <c r="C34" s="86" t="str">
        <f>+'TRANSCRIPT INFO'!C37</f>
        <v>STRUCTURE &amp; PROPERTIES OF SOLIDS</v>
      </c>
      <c r="D34" s="86">
        <f>+'TRANSCRIPT INFO'!D37</f>
        <v>4</v>
      </c>
      <c r="E34" s="86" t="str">
        <f>IF('TRANSCRIPT INFO'!F37="Y","SJSU",IF('TRANSCRIPT INFO'!E37="Y","SJSU",'TRANSCRIPT INFO'!G37))</f>
        <v>SJSU</v>
      </c>
      <c r="F34" s="86">
        <f>IF('TRANSCRIPT INFO'!F37="Y",'TRANSCRIPT INFO'!P37,'TRANSCRIPT INFO'!M37)</f>
        <v>0</v>
      </c>
      <c r="G34" s="86">
        <f>IF('TRANSCRIPT INFO'!F37="Y",'TRANSCRIPT INFO'!Q37,'TRANSCRIPT INFO'!N37)</f>
        <v>0</v>
      </c>
      <c r="H34" s="87" t="str">
        <f>IF('TRANSCRIPT INFO'!F37="Y",IF('TRANSCRIPT INFO'!O37="N/A"," ",'TRANSCRIPT INFO'!O37),IF('TRANSCRIPT INFO'!L37="N/A"," ",'TRANSCRIPT INFO'!L37))</f>
        <v xml:space="preserve"> </v>
      </c>
    </row>
    <row r="35" spans="2:8" ht="13.5" thickBot="1" x14ac:dyDescent="0.25">
      <c r="B35" s="85" t="str">
        <f>+'TRANSCRIPT INFO'!B38</f>
        <v>MATE 141</v>
      </c>
      <c r="C35" s="86" t="str">
        <f>+'TRANSCRIPT INFO'!C38</f>
        <v>MATERIALS ANALYSIS</v>
      </c>
      <c r="D35" s="86">
        <f>+'TRANSCRIPT INFO'!D38</f>
        <v>3</v>
      </c>
      <c r="E35" s="86" t="str">
        <f>IF('TRANSCRIPT INFO'!F38="Y","SJSU",IF('TRANSCRIPT INFO'!E38="Y","SJSU",'TRANSCRIPT INFO'!G38))</f>
        <v>SJSU</v>
      </c>
      <c r="F35" s="86">
        <f>IF('TRANSCRIPT INFO'!F38="Y",'TRANSCRIPT INFO'!P38,'TRANSCRIPT INFO'!M38)</f>
        <v>0</v>
      </c>
      <c r="G35" s="86">
        <f>IF('TRANSCRIPT INFO'!F38="Y",'TRANSCRIPT INFO'!Q38,'TRANSCRIPT INFO'!N38)</f>
        <v>0</v>
      </c>
      <c r="H35" s="87" t="str">
        <f>IF('TRANSCRIPT INFO'!F38="Y",IF('TRANSCRIPT INFO'!O38="N/A"," ",'TRANSCRIPT INFO'!O38),IF('TRANSCRIPT INFO'!L38="N/A"," ",'TRANSCRIPT INFO'!L38))</f>
        <v xml:space="preserve"> </v>
      </c>
    </row>
    <row r="36" spans="2:8" ht="13.5" thickBot="1" x14ac:dyDescent="0.25">
      <c r="B36" s="85" t="str">
        <f>+'TRANSCRIPT INFO'!B39</f>
        <v>MATE 151</v>
      </c>
      <c r="C36" s="86" t="str">
        <f>+'TRANSCRIPT INFO'!C39</f>
        <v>PROC ENGR THERMODYNAMICS</v>
      </c>
      <c r="D36" s="86">
        <f>+'TRANSCRIPT INFO'!D39</f>
        <v>3</v>
      </c>
      <c r="E36" s="86" t="str">
        <f>IF('TRANSCRIPT INFO'!F39="Y","SJSU",IF('TRANSCRIPT INFO'!E39="Y","SJSU",'TRANSCRIPT INFO'!G39))</f>
        <v>SJSU</v>
      </c>
      <c r="F36" s="86">
        <f>IF('TRANSCRIPT INFO'!F39="Y",'TRANSCRIPT INFO'!P39,'TRANSCRIPT INFO'!M39)</f>
        <v>0</v>
      </c>
      <c r="G36" s="86">
        <f>IF('TRANSCRIPT INFO'!F39="Y",'TRANSCRIPT INFO'!Q39,'TRANSCRIPT INFO'!N39)</f>
        <v>0</v>
      </c>
      <c r="H36" s="87" t="str">
        <f>IF('TRANSCRIPT INFO'!F39="Y",IF('TRANSCRIPT INFO'!O39="N/A"," ",'TRANSCRIPT INFO'!O39),IF('TRANSCRIPT INFO'!L39="N/A"," ",'TRANSCRIPT INFO'!L39))</f>
        <v xml:space="preserve"> </v>
      </c>
    </row>
    <row r="37" spans="2:8" ht="13.5" thickBot="1" x14ac:dyDescent="0.25">
      <c r="B37" s="85" t="str">
        <f>+'TRANSCRIPT INFO'!B40</f>
        <v>MATE 152</v>
      </c>
      <c r="C37" s="86" t="str">
        <f>+'TRANSCRIPT INFO'!C40</f>
        <v>SOLID STATE KINETICS</v>
      </c>
      <c r="D37" s="86">
        <f>+'TRANSCRIPT INFO'!D40</f>
        <v>3</v>
      </c>
      <c r="E37" s="86" t="str">
        <f>IF('TRANSCRIPT INFO'!F40="Y","SJSU",IF('TRANSCRIPT INFO'!E40="Y","SJSU",'TRANSCRIPT INFO'!G40))</f>
        <v>SJSU</v>
      </c>
      <c r="F37" s="86">
        <f>IF('TRANSCRIPT INFO'!F40="Y",'TRANSCRIPT INFO'!P40,'TRANSCRIPT INFO'!M40)</f>
        <v>0</v>
      </c>
      <c r="G37" s="86">
        <f>IF('TRANSCRIPT INFO'!F40="Y",'TRANSCRIPT INFO'!Q40,'TRANSCRIPT INFO'!N40)</f>
        <v>0</v>
      </c>
      <c r="H37" s="87" t="str">
        <f>IF('TRANSCRIPT INFO'!F40="Y",IF('TRANSCRIPT INFO'!O40="N/A"," ",'TRANSCRIPT INFO'!O40),IF('TRANSCRIPT INFO'!L40="N/A"," ",'TRANSCRIPT INFO'!L40))</f>
        <v xml:space="preserve"> </v>
      </c>
    </row>
    <row r="38" spans="2:8" ht="13.5" thickBot="1" x14ac:dyDescent="0.25">
      <c r="B38" s="85" t="str">
        <f>+'TRANSCRIPT INFO'!B41</f>
        <v>MATE 153</v>
      </c>
      <c r="C38" s="86" t="str">
        <f>+'TRANSCRIPT INFO'!C41</f>
        <v>ELECTRONIC PROPERTIES OF MATERIALS</v>
      </c>
      <c r="D38" s="86">
        <f>+'TRANSCRIPT INFO'!D41</f>
        <v>3</v>
      </c>
      <c r="E38" s="86" t="str">
        <f>IF('TRANSCRIPT INFO'!F41="Y","SJSU",IF('TRANSCRIPT INFO'!E41="Y","SJSU",'TRANSCRIPT INFO'!G41))</f>
        <v>SJSU</v>
      </c>
      <c r="F38" s="86">
        <f>IF('TRANSCRIPT INFO'!F41="Y",'TRANSCRIPT INFO'!P41,'TRANSCRIPT INFO'!M41)</f>
        <v>0</v>
      </c>
      <c r="G38" s="86">
        <f>IF('TRANSCRIPT INFO'!F41="Y",'TRANSCRIPT INFO'!Q41,'TRANSCRIPT INFO'!N41)</f>
        <v>0</v>
      </c>
      <c r="H38" s="87" t="str">
        <f>IF('TRANSCRIPT INFO'!F41="Y",IF('TRANSCRIPT INFO'!O41="N/A"," ",'TRANSCRIPT INFO'!O41),IF('TRANSCRIPT INFO'!L41="N/A"," ",'TRANSCRIPT INFO'!L41))</f>
        <v xml:space="preserve"> </v>
      </c>
    </row>
    <row r="39" spans="2:8" ht="13.5" thickBot="1" x14ac:dyDescent="0.25">
      <c r="B39" s="85" t="str">
        <f>+'TRANSCRIPT INFO'!B42</f>
        <v>MATE 154</v>
      </c>
      <c r="C39" s="86" t="str">
        <f>+'TRANSCRIPT INFO'!C42</f>
        <v>METALS AND ALLOYS</v>
      </c>
      <c r="D39" s="86">
        <f>+'TRANSCRIPT INFO'!D42</f>
        <v>3</v>
      </c>
      <c r="E39" s="86" t="str">
        <f>IF('TRANSCRIPT INFO'!F42="Y","SJSU",IF('TRANSCRIPT INFO'!E42="Y","SJSU",'TRANSCRIPT INFO'!G42))</f>
        <v>SJSU</v>
      </c>
      <c r="F39" s="86">
        <f>IF('TRANSCRIPT INFO'!F42="Y",'TRANSCRIPT INFO'!P42,'TRANSCRIPT INFO'!M42)</f>
        <v>0</v>
      </c>
      <c r="G39" s="86">
        <f>IF('TRANSCRIPT INFO'!F42="Y",'TRANSCRIPT INFO'!Q42,'TRANSCRIPT INFO'!N42)</f>
        <v>0</v>
      </c>
      <c r="H39" s="87" t="str">
        <f>IF('TRANSCRIPT INFO'!F42="Y",IF('TRANSCRIPT INFO'!O42="N/A"," ",'TRANSCRIPT INFO'!O42),IF('TRANSCRIPT INFO'!L42="N/A"," ",'TRANSCRIPT INFO'!L42))</f>
        <v xml:space="preserve"> </v>
      </c>
    </row>
    <row r="40" spans="2:8" ht="13.5" thickBot="1" x14ac:dyDescent="0.25">
      <c r="B40" s="85" t="str">
        <f>+'TRANSCRIPT INFO'!B43</f>
        <v>MATE 155</v>
      </c>
      <c r="C40" s="86" t="str">
        <f>+'TRANSCRIPT INFO'!C43</f>
        <v>MATERIALS SELECTION &amp; PRO. DES.</v>
      </c>
      <c r="D40" s="86">
        <f>+'TRANSCRIPT INFO'!D43</f>
        <v>3</v>
      </c>
      <c r="E40" s="86" t="str">
        <f>IF('TRANSCRIPT INFO'!F43="Y","SJSU",IF('TRANSCRIPT INFO'!E43="Y","SJSU",'TRANSCRIPT INFO'!G43))</f>
        <v>SJSU</v>
      </c>
      <c r="F40" s="86">
        <f>IF('TRANSCRIPT INFO'!F43="Y",'TRANSCRIPT INFO'!P43,'TRANSCRIPT INFO'!M43)</f>
        <v>0</v>
      </c>
      <c r="G40" s="86">
        <f>IF('TRANSCRIPT INFO'!F43="Y",'TRANSCRIPT INFO'!Q43,'TRANSCRIPT INFO'!N43)</f>
        <v>0</v>
      </c>
      <c r="H40" s="87" t="str">
        <f>IF('TRANSCRIPT INFO'!F43="Y",IF('TRANSCRIPT INFO'!O43="N/A"," ",'TRANSCRIPT INFO'!O43),IF('TRANSCRIPT INFO'!L43="N/A"," ",'TRANSCRIPT INFO'!L43))</f>
        <v xml:space="preserve"> </v>
      </c>
    </row>
    <row r="41" spans="2:8" ht="13.5" thickBot="1" x14ac:dyDescent="0.25">
      <c r="B41" s="85" t="str">
        <f>+'TRANSCRIPT INFO'!B44</f>
        <v>MATE 185</v>
      </c>
      <c r="C41" s="86" t="str">
        <f>+'TRANSCRIPT INFO'!C44</f>
        <v>CERAMICS</v>
      </c>
      <c r="D41" s="86">
        <f>+'TRANSCRIPT INFO'!D44</f>
        <v>3</v>
      </c>
      <c r="E41" s="86" t="str">
        <f>IF('TRANSCRIPT INFO'!F44="Y","SJSU",IF('TRANSCRIPT INFO'!E44="Y","SJSU",'TRANSCRIPT INFO'!G44))</f>
        <v>SJSU</v>
      </c>
      <c r="F41" s="86">
        <f>IF('TRANSCRIPT INFO'!F44="Y",'TRANSCRIPT INFO'!P44,'TRANSCRIPT INFO'!M44)</f>
        <v>0</v>
      </c>
      <c r="G41" s="86">
        <f>IF('TRANSCRIPT INFO'!F44="Y",'TRANSCRIPT INFO'!Q44,'TRANSCRIPT INFO'!N44)</f>
        <v>0</v>
      </c>
      <c r="H41" s="87" t="str">
        <f>IF('TRANSCRIPT INFO'!F44="Y",IF('TRANSCRIPT INFO'!O44="N/A"," ",'TRANSCRIPT INFO'!O44),IF('TRANSCRIPT INFO'!L44="N/A"," ",'TRANSCRIPT INFO'!L44))</f>
        <v xml:space="preserve"> </v>
      </c>
    </row>
    <row r="42" spans="2:8" ht="13.5" thickBot="1" x14ac:dyDescent="0.25">
      <c r="B42" s="85" t="str">
        <f>+'TRANSCRIPT INFO'!B45</f>
        <v>MATE 186</v>
      </c>
      <c r="C42" s="86" t="str">
        <f>+'TRANSCRIPT INFO'!C45</f>
        <v>POLYMERS</v>
      </c>
      <c r="D42" s="86">
        <f>+'TRANSCRIPT INFO'!D45</f>
        <v>3</v>
      </c>
      <c r="E42" s="86" t="str">
        <f>IF('TRANSCRIPT INFO'!F45="Y","SJSU",IF('TRANSCRIPT INFO'!E45="Y","SJSU",'TRANSCRIPT INFO'!G45))</f>
        <v>SJSU</v>
      </c>
      <c r="F42" s="86">
        <f>IF('TRANSCRIPT INFO'!F45="Y",'TRANSCRIPT INFO'!P45,'TRANSCRIPT INFO'!M45)</f>
        <v>0</v>
      </c>
      <c r="G42" s="86">
        <f>IF('TRANSCRIPT INFO'!F45="Y",'TRANSCRIPT INFO'!Q45,'TRANSCRIPT INFO'!N45)</f>
        <v>0</v>
      </c>
      <c r="H42" s="87" t="str">
        <f>IF('TRANSCRIPT INFO'!F45="Y",IF('TRANSCRIPT INFO'!O45="N/A"," ",'TRANSCRIPT INFO'!O45),IF('TRANSCRIPT INFO'!L45="N/A"," ",'TRANSCRIPT INFO'!L45))</f>
        <v xml:space="preserve"> </v>
      </c>
    </row>
    <row r="43" spans="2:8" ht="13.5" thickBot="1" x14ac:dyDescent="0.25">
      <c r="B43" s="85" t="str">
        <f>+'TRANSCRIPT INFO'!B46</f>
        <v>MATE 195</v>
      </c>
      <c r="C43" s="86" t="str">
        <f>+'TRANSCRIPT INFO'!C46</f>
        <v>MECHANICAL BEHAVIOR OF MATERIALS</v>
      </c>
      <c r="D43" s="86">
        <f>+'TRANSCRIPT INFO'!D46</f>
        <v>3</v>
      </c>
      <c r="E43" s="86" t="str">
        <f>IF('TRANSCRIPT INFO'!F46="Y","SJSU",IF('TRANSCRIPT INFO'!E46="Y","SJSU",'TRANSCRIPT INFO'!G46))</f>
        <v>SJSU</v>
      </c>
      <c r="F43" s="86">
        <f>IF('TRANSCRIPT INFO'!F46="Y",'TRANSCRIPT INFO'!P46,'TRANSCRIPT INFO'!M46)</f>
        <v>0</v>
      </c>
      <c r="G43" s="86">
        <f>IF('TRANSCRIPT INFO'!F46="Y",'TRANSCRIPT INFO'!Q46,'TRANSCRIPT INFO'!N46)</f>
        <v>0</v>
      </c>
      <c r="H43" s="87" t="str">
        <f>IF('TRANSCRIPT INFO'!F46="Y",IF('TRANSCRIPT INFO'!O46="N/A"," ",'TRANSCRIPT INFO'!O46),IF('TRANSCRIPT INFO'!L46="N/A"," ",'TRANSCRIPT INFO'!L46))</f>
        <v xml:space="preserve"> </v>
      </c>
    </row>
    <row r="44" spans="2:8" ht="13.5" thickBot="1" x14ac:dyDescent="0.25">
      <c r="B44" s="85" t="str">
        <f>+'TRANSCRIPT INFO'!B47</f>
        <v>MATE 198A</v>
      </c>
      <c r="C44" s="86" t="str">
        <f>+'TRANSCRIPT INFO'!C47</f>
        <v>SENIOR DESIGN</v>
      </c>
      <c r="D44" s="86">
        <f>+'TRANSCRIPT INFO'!D47</f>
        <v>2</v>
      </c>
      <c r="E44" s="86" t="str">
        <f>IF('TRANSCRIPT INFO'!F47="Y","SJSU",IF('TRANSCRIPT INFO'!E47="Y","SJSU",'TRANSCRIPT INFO'!G47))</f>
        <v>SJSU</v>
      </c>
      <c r="F44" s="86">
        <f>IF('TRANSCRIPT INFO'!F47="Y",'TRANSCRIPT INFO'!P47,'TRANSCRIPT INFO'!M47)</f>
        <v>0</v>
      </c>
      <c r="G44" s="86">
        <f>IF('TRANSCRIPT INFO'!F47="Y",'TRANSCRIPT INFO'!Q47,'TRANSCRIPT INFO'!N47)</f>
        <v>0</v>
      </c>
      <c r="H44" s="87" t="str">
        <f>IF('TRANSCRIPT INFO'!F47="Y",IF('TRANSCRIPT INFO'!O47="N/A"," ",'TRANSCRIPT INFO'!O47),IF('TRANSCRIPT INFO'!L47="N/A"," ",'TRANSCRIPT INFO'!L47))</f>
        <v xml:space="preserve"> </v>
      </c>
    </row>
    <row r="45" spans="2:8" ht="13.5" thickBot="1" x14ac:dyDescent="0.25">
      <c r="B45" s="85" t="str">
        <f>+'TRANSCRIPT INFO'!B48</f>
        <v>MATE 198B</v>
      </c>
      <c r="C45" s="86" t="str">
        <f>+'TRANSCRIPT INFO'!C48</f>
        <v>SENIOR DESIGN</v>
      </c>
      <c r="D45" s="86">
        <f>+'TRANSCRIPT INFO'!D48</f>
        <v>2</v>
      </c>
      <c r="E45" s="86" t="str">
        <f>IF('TRANSCRIPT INFO'!F48="Y","SJSU",IF('TRANSCRIPT INFO'!E48="Y","SJSU",'TRANSCRIPT INFO'!G48))</f>
        <v>SJSU</v>
      </c>
      <c r="F45" s="86">
        <f>IF('TRANSCRIPT INFO'!F48="Y",'TRANSCRIPT INFO'!P48,'TRANSCRIPT INFO'!M48)</f>
        <v>0</v>
      </c>
      <c r="G45" s="86">
        <f>IF('TRANSCRIPT INFO'!F48="Y",'TRANSCRIPT INFO'!Q48,'TRANSCRIPT INFO'!N48)</f>
        <v>0</v>
      </c>
      <c r="H45" s="87" t="str">
        <f>IF('TRANSCRIPT INFO'!F48="Y",IF('TRANSCRIPT INFO'!O48="N/A"," ",'TRANSCRIPT INFO'!O48),IF('TRANSCRIPT INFO'!L48="N/A"," ",'TRANSCRIPT INFO'!L48))</f>
        <v xml:space="preserve"> </v>
      </c>
    </row>
    <row r="46" spans="2:8" ht="13.5" thickBot="1" x14ac:dyDescent="0.25">
      <c r="B46" s="85" t="str">
        <f>+'TRANSCRIPT INFO'!B49</f>
        <v>CHE 161</v>
      </c>
      <c r="C46" s="86" t="str">
        <f>+'TRANSCRIPT INFO'!C49</f>
        <v>PROCESS SAFETY &amp; ENGR. ETHICS</v>
      </c>
      <c r="D46" s="86">
        <f>+'TRANSCRIPT INFO'!D49</f>
        <v>1</v>
      </c>
      <c r="E46" s="86" t="str">
        <f>IF('TRANSCRIPT INFO'!F49="Y","SJSU",IF('TRANSCRIPT INFO'!E49="Y","SJSU",'TRANSCRIPT INFO'!G49))</f>
        <v>SJSU</v>
      </c>
      <c r="F46" s="86">
        <f>IF('TRANSCRIPT INFO'!F49="Y",'TRANSCRIPT INFO'!P49,'TRANSCRIPT INFO'!M49)</f>
        <v>0</v>
      </c>
      <c r="G46" s="86">
        <f>IF('TRANSCRIPT INFO'!F49="Y",'TRANSCRIPT INFO'!Q49,'TRANSCRIPT INFO'!N49)</f>
        <v>0</v>
      </c>
      <c r="H46" s="87" t="str">
        <f>IF('TRANSCRIPT INFO'!F49="Y",IF('TRANSCRIPT INFO'!O49="N/A"," ",'TRANSCRIPT INFO'!O49),IF('TRANSCRIPT INFO'!L49="N/A"," ",'TRANSCRIPT INFO'!L49))</f>
        <v xml:space="preserve"> </v>
      </c>
    </row>
    <row r="47" spans="2:8" ht="13.5" thickBot="1" x14ac:dyDescent="0.25">
      <c r="B47" s="85" t="str">
        <f>+'TRANSCRIPT INFO'!B50</f>
        <v>CHE 162</v>
      </c>
      <c r="C47" s="86" t="str">
        <f>+'TRANSCRIPT INFO'!C50</f>
        <v>ENGINEERING STATISTICS &amp; ANALYSIS</v>
      </c>
      <c r="D47" s="86">
        <f>+'TRANSCRIPT INFO'!D50</f>
        <v>3</v>
      </c>
      <c r="E47" s="86" t="str">
        <f>IF('TRANSCRIPT INFO'!F50="Y","SJSU",IF('TRANSCRIPT INFO'!E50="Y","SJSU",'TRANSCRIPT INFO'!G50))</f>
        <v>SJSU</v>
      </c>
      <c r="F47" s="86">
        <f>IF('TRANSCRIPT INFO'!F50="Y",'TRANSCRIPT INFO'!P50,'TRANSCRIPT INFO'!M50)</f>
        <v>0</v>
      </c>
      <c r="G47" s="86">
        <f>IF('TRANSCRIPT INFO'!F50="Y",'TRANSCRIPT INFO'!Q50,'TRANSCRIPT INFO'!N50)</f>
        <v>0</v>
      </c>
      <c r="H47" s="87" t="str">
        <f>IF('TRANSCRIPT INFO'!F50="Y",IF('TRANSCRIPT INFO'!O50="N/A"," ",'TRANSCRIPT INFO'!O50),IF('TRANSCRIPT INFO'!L50="N/A"," ",'TRANSCRIPT INFO'!L50))</f>
        <v xml:space="preserve"> </v>
      </c>
    </row>
    <row r="48" spans="2:8" ht="13.5" thickBot="1" x14ac:dyDescent="0.25">
      <c r="B48" s="85" t="str">
        <f>+'TRANSCRIPT INFO'!B51</f>
        <v>MATE 191</v>
      </c>
      <c r="C48" s="86" t="str">
        <f>+'TRANSCRIPT INFO'!C51</f>
        <v>MATERIALS PROCESSING LABORATORY</v>
      </c>
      <c r="D48" s="86">
        <f>+'TRANSCRIPT INFO'!D51</f>
        <v>1</v>
      </c>
      <c r="E48" s="86" t="str">
        <f>IF('TRANSCRIPT INFO'!F51="Y","SJSU",IF('TRANSCRIPT INFO'!E51="Y","SJSU",'TRANSCRIPT INFO'!G51))</f>
        <v>SJSU</v>
      </c>
      <c r="F48" s="86">
        <f>IF('TRANSCRIPT INFO'!F51="Y",'TRANSCRIPT INFO'!P51,'TRANSCRIPT INFO'!M51)</f>
        <v>0</v>
      </c>
      <c r="G48" s="86">
        <f>IF('TRANSCRIPT INFO'!F51="Y",'TRANSCRIPT INFO'!Q51,'TRANSCRIPT INFO'!N51)</f>
        <v>0</v>
      </c>
      <c r="H48" s="87" t="str">
        <f>IF('TRANSCRIPT INFO'!F51="Y",IF('TRANSCRIPT INFO'!O51="N/A"," ",'TRANSCRIPT INFO'!O51),IF('TRANSCRIPT INFO'!L51="N/A"," ",'TRANSCRIPT INFO'!L51))</f>
        <v xml:space="preserve"> </v>
      </c>
    </row>
    <row r="49" spans="2:8" ht="13.5" thickBot="1" x14ac:dyDescent="0.25">
      <c r="B49" s="85" t="str">
        <f>+'TRANSCRIPT INFO'!B52</f>
        <v>ENGR 100W</v>
      </c>
      <c r="C49" s="86" t="str">
        <f>+'TRANSCRIPT INFO'!C52</f>
        <v>ENGINEERING REPORTS</v>
      </c>
      <c r="D49" s="86">
        <f>+'TRANSCRIPT INFO'!D52</f>
        <v>3</v>
      </c>
      <c r="E49" s="86" t="str">
        <f>IF('TRANSCRIPT INFO'!F52="Y","SJSU",IF('TRANSCRIPT INFO'!E52="Y","SJSU",'TRANSCRIPT INFO'!G52))</f>
        <v>SJSU</v>
      </c>
      <c r="F49" s="86">
        <f>IF('TRANSCRIPT INFO'!F52="Y",'TRANSCRIPT INFO'!P52,'TRANSCRIPT INFO'!M52)</f>
        <v>0</v>
      </c>
      <c r="G49" s="86">
        <f>IF('TRANSCRIPT INFO'!F52="Y",'TRANSCRIPT INFO'!Q52,'TRANSCRIPT INFO'!N52)</f>
        <v>0</v>
      </c>
      <c r="H49" s="87" t="str">
        <f>IF('TRANSCRIPT INFO'!F52="Y",IF('TRANSCRIPT INFO'!O52="N/A"," ",'TRANSCRIPT INFO'!O52),IF('TRANSCRIPT INFO'!L52="N/A"," ",'TRANSCRIPT INFO'!L52))</f>
        <v xml:space="preserve"> </v>
      </c>
    </row>
    <row r="50" spans="2:8" ht="13.5" thickBot="1" x14ac:dyDescent="0.25">
      <c r="B50" s="85" t="str">
        <f>+'TRANSCRIPT INFO'!B53</f>
        <v>MATE 143</v>
      </c>
      <c r="C50" s="86" t="str">
        <f>+'TRANSCRIPT INFO'!C53</f>
        <v>SEM LABORATORY</v>
      </c>
      <c r="D50" s="86">
        <f>+'TRANSCRIPT INFO'!D53</f>
        <v>1</v>
      </c>
      <c r="E50" s="86" t="str">
        <f>IF('TRANSCRIPT INFO'!F53="Y","SJSU",IF('TRANSCRIPT INFO'!E53="Y","SJSU",'TRANSCRIPT INFO'!G53))</f>
        <v>SJSU</v>
      </c>
      <c r="F50" s="86" t="str">
        <f>IF('TRANSCRIPT INFO'!F53="Y",'TRANSCRIPT INFO'!P53,'TRANSCRIPT INFO'!M53)</f>
        <v xml:space="preserve"> </v>
      </c>
      <c r="G50" s="86">
        <f>IF('TRANSCRIPT INFO'!F53="Y",'TRANSCRIPT INFO'!Q53,'TRANSCRIPT INFO'!N53)</f>
        <v>0</v>
      </c>
      <c r="H50" s="87" t="str">
        <f>IF('TRANSCRIPT INFO'!F53="Y",IF('TRANSCRIPT INFO'!O53="N/A"," ",'TRANSCRIPT INFO'!O53),IF('TRANSCRIPT INFO'!L53="N/A"," ",'TRANSCRIPT INFO'!L53))</f>
        <v xml:space="preserve"> </v>
      </c>
    </row>
    <row r="51" spans="2:8" ht="13.5" thickBot="1" x14ac:dyDescent="0.25">
      <c r="B51" s="85" t="str">
        <f>+'TRANSCRIPT INFO'!B54</f>
        <v>MATE 144</v>
      </c>
      <c r="C51" s="86" t="str">
        <f>+'TRANSCRIPT INFO'!C54</f>
        <v>XRD LABORATORY</v>
      </c>
      <c r="D51" s="86">
        <f>+'TRANSCRIPT INFO'!D54</f>
        <v>1</v>
      </c>
      <c r="E51" s="86" t="str">
        <f>IF('TRANSCRIPT INFO'!F54="Y","SJSU",IF('TRANSCRIPT INFO'!E54="Y","SJSU",'TRANSCRIPT INFO'!G54))</f>
        <v>SJSU</v>
      </c>
      <c r="F51" s="86" t="str">
        <f>IF('TRANSCRIPT INFO'!F54="Y",'TRANSCRIPT INFO'!P54,'TRANSCRIPT INFO'!M54)</f>
        <v xml:space="preserve"> </v>
      </c>
      <c r="G51" s="86">
        <f>IF('TRANSCRIPT INFO'!F54="Y",'TRANSCRIPT INFO'!Q54,'TRANSCRIPT INFO'!N54)</f>
        <v>0</v>
      </c>
      <c r="H51" s="87" t="str">
        <f>IF('TRANSCRIPT INFO'!F54="Y",IF('TRANSCRIPT INFO'!O54="N/A"," ",'TRANSCRIPT INFO'!O54),IF('TRANSCRIPT INFO'!L54="N/A"," ",'TRANSCRIPT INFO'!L54))</f>
        <v xml:space="preserve"> </v>
      </c>
    </row>
    <row r="52" spans="2:8" ht="13.5" thickBot="1" x14ac:dyDescent="0.25">
      <c r="B52" s="85">
        <f>+'TRANSCRIPT INFO'!B55</f>
        <v>0</v>
      </c>
      <c r="C52" s="86">
        <f>+'TRANSCRIPT INFO'!C55</f>
        <v>0</v>
      </c>
      <c r="D52" s="86">
        <f>+'TRANSCRIPT INFO'!D55</f>
        <v>0</v>
      </c>
      <c r="E52" s="86">
        <f>IF('TRANSCRIPT INFO'!F55="Y","SJSU",IF('TRANSCRIPT INFO'!E55="Y","SJSU",'TRANSCRIPT INFO'!G55))</f>
        <v>0</v>
      </c>
      <c r="F52" s="86" t="str">
        <f>IF('TRANSCRIPT INFO'!F55="Y",'TRANSCRIPT INFO'!P55,'TRANSCRIPT INFO'!M55)</f>
        <v xml:space="preserve"> </v>
      </c>
      <c r="G52" s="86">
        <f>IF('TRANSCRIPT INFO'!F55="Y",'TRANSCRIPT INFO'!Q55,'TRANSCRIPT INFO'!N55)</f>
        <v>0</v>
      </c>
      <c r="H52" s="87" t="str">
        <f>IF('TRANSCRIPT INFO'!F55="Y",IF('TRANSCRIPT INFO'!O55="N/A"," ",'TRANSCRIPT INFO'!O55),IF('TRANSCRIPT INFO'!L55="N/A"," ",'TRANSCRIPT INFO'!L55))</f>
        <v xml:space="preserve"> </v>
      </c>
    </row>
    <row r="53" spans="2:8" ht="13.5" thickBot="1" x14ac:dyDescent="0.25">
      <c r="B53" s="170" t="s">
        <v>50</v>
      </c>
      <c r="C53" s="171"/>
      <c r="D53" s="171"/>
      <c r="E53" s="171"/>
      <c r="F53" s="171"/>
      <c r="G53" s="171"/>
      <c r="H53" s="172"/>
    </row>
    <row r="54" spans="2:8" ht="13.5" thickBot="1" x14ac:dyDescent="0.25">
      <c r="B54" s="96">
        <f>+'TRANSCRIPT INFO'!B57</f>
        <v>0</v>
      </c>
      <c r="C54" s="86">
        <f>+'TRANSCRIPT INFO'!C57</f>
        <v>0</v>
      </c>
      <c r="D54" s="86">
        <f>+'TRANSCRIPT INFO'!D57</f>
        <v>3</v>
      </c>
      <c r="E54" s="86" t="str">
        <f>IF('TRANSCRIPT INFO'!F57="Y","SJSU",IF('TRANSCRIPT INFO'!E57="Y","SJSU",'TRANSCRIPT INFO'!G57))</f>
        <v>SJSU</v>
      </c>
      <c r="F54" s="86" t="str">
        <f>IF('TRANSCRIPT INFO'!F57="Y",'TRANSCRIPT INFO'!P57,'TRANSCRIPT INFO'!M57)</f>
        <v xml:space="preserve"> </v>
      </c>
      <c r="G54" s="86" t="str">
        <f>IF('TRANSCRIPT INFO'!F57="Y",'TRANSCRIPT INFO'!Q57,'TRANSCRIPT INFO'!N57)</f>
        <v xml:space="preserve"> </v>
      </c>
      <c r="H54" s="87" t="str">
        <f>IF('TRANSCRIPT INFO'!F57="Y",IF('TRANSCRIPT INFO'!O57="N/A"," ",'TRANSCRIPT INFO'!O57),IF('TRANSCRIPT INFO'!L57="N/A"," ",'TRANSCRIPT INFO'!L57))</f>
        <v xml:space="preserve"> </v>
      </c>
    </row>
    <row r="55" spans="2:8" ht="13.5" thickBot="1" x14ac:dyDescent="0.25">
      <c r="B55" s="96">
        <f>+'TRANSCRIPT INFO'!B58</f>
        <v>0</v>
      </c>
      <c r="C55" s="86">
        <f>+'TRANSCRIPT INFO'!C58</f>
        <v>0</v>
      </c>
      <c r="D55" s="86">
        <f>+'TRANSCRIPT INFO'!D58</f>
        <v>3</v>
      </c>
      <c r="E55" s="86" t="str">
        <f>IF('TRANSCRIPT INFO'!F58="Y","SJSU",IF('TRANSCRIPT INFO'!E58="Y","SJSU",'TRANSCRIPT INFO'!G58))</f>
        <v>SJSU</v>
      </c>
      <c r="F55" s="86" t="str">
        <f>IF('TRANSCRIPT INFO'!F58="Y",'TRANSCRIPT INFO'!P58,'TRANSCRIPT INFO'!M58)</f>
        <v xml:space="preserve"> </v>
      </c>
      <c r="G55" s="86" t="str">
        <f>IF('TRANSCRIPT INFO'!F58="Y",'TRANSCRIPT INFO'!Q58,'TRANSCRIPT INFO'!N58)</f>
        <v xml:space="preserve"> </v>
      </c>
      <c r="H55" s="87" t="str">
        <f>IF('TRANSCRIPT INFO'!F58="Y",IF('TRANSCRIPT INFO'!O58="N/A"," ",'TRANSCRIPT INFO'!O58),IF('TRANSCRIPT INFO'!L58="N/A"," ",'TRANSCRIPT INFO'!L58))</f>
        <v xml:space="preserve"> </v>
      </c>
    </row>
    <row r="56" spans="2:8" ht="13.5" thickBot="1" x14ac:dyDescent="0.25">
      <c r="B56" s="96">
        <f>+'TRANSCRIPT INFO'!B59</f>
        <v>0</v>
      </c>
      <c r="C56" s="86">
        <f>+'TRANSCRIPT INFO'!C59</f>
        <v>0</v>
      </c>
      <c r="D56" s="86">
        <f>+'TRANSCRIPT INFO'!D59</f>
        <v>3</v>
      </c>
      <c r="E56" s="86" t="str">
        <f>IF('TRANSCRIPT INFO'!F59="Y","SJSU",IF('TRANSCRIPT INFO'!E59="Y","SJSU",'TRANSCRIPT INFO'!G59))</f>
        <v>SJSU</v>
      </c>
      <c r="F56" s="86" t="str">
        <f>IF('TRANSCRIPT INFO'!F59="Y",'TRANSCRIPT INFO'!P59,'TRANSCRIPT INFO'!M59)</f>
        <v xml:space="preserve"> </v>
      </c>
      <c r="G56" s="86" t="str">
        <f>IF('TRANSCRIPT INFO'!F59="Y",'TRANSCRIPT INFO'!Q59,'TRANSCRIPT INFO'!N59)</f>
        <v xml:space="preserve"> </v>
      </c>
      <c r="H56" s="87" t="str">
        <f>IF('TRANSCRIPT INFO'!F59="Y",IF('TRANSCRIPT INFO'!O59="N/A"," ",'TRANSCRIPT INFO'!O59),IF('TRANSCRIPT INFO'!L59="N/A"," ",'TRANSCRIPT INFO'!L59))</f>
        <v xml:space="preserve"> </v>
      </c>
    </row>
    <row r="57" spans="2:8" ht="13.5" thickBot="1" x14ac:dyDescent="0.25">
      <c r="B57" s="80">
        <f>+'TRANSCRIPT INFO'!B62</f>
        <v>0</v>
      </c>
      <c r="C57" s="81">
        <f>+'TRANSCRIPT INFO'!C62</f>
        <v>0</v>
      </c>
      <c r="D57" s="81">
        <f>+'TRANSCRIPT INFO'!D62</f>
        <v>0</v>
      </c>
      <c r="E57" s="81">
        <f>IF('TRANSCRIPT INFO'!F62="Y","SJSU",IF('TRANSCRIPT INFO'!E62="Y","SJSU",'TRANSCRIPT INFO'!G62))</f>
        <v>0</v>
      </c>
      <c r="F57" s="81">
        <f>IF('TRANSCRIPT INFO'!F62="Y",'TRANSCRIPT INFO'!P62,'TRANSCRIPT INFO'!M62)</f>
        <v>0</v>
      </c>
      <c r="G57" s="81">
        <f>IF('TRANSCRIPT INFO'!F62="Y",'TRANSCRIPT INFO'!Q62,'TRANSCRIPT INFO'!N62)</f>
        <v>0</v>
      </c>
      <c r="H57" s="95" t="str">
        <f>IF('TRANSCRIPT INFO'!F62="Y",IF('TRANSCRIPT INFO'!O62="N/A"," ",'TRANSCRIPT INFO'!O62),IF('TRANSCRIPT INFO'!L62="N/A"," ",'TRANSCRIPT INFO'!L62))</f>
        <v xml:space="preserve"> </v>
      </c>
    </row>
  </sheetData>
  <mergeCells count="14">
    <mergeCell ref="A1:H1"/>
    <mergeCell ref="B11:H11"/>
    <mergeCell ref="C7:E7"/>
    <mergeCell ref="C8:E8"/>
    <mergeCell ref="C9:D9"/>
    <mergeCell ref="C10:D10"/>
    <mergeCell ref="C6:F6"/>
    <mergeCell ref="D3:F4"/>
    <mergeCell ref="B53:H53"/>
    <mergeCell ref="A2:H2"/>
    <mergeCell ref="G3:G4"/>
    <mergeCell ref="D5:G5"/>
    <mergeCell ref="B26:H26"/>
    <mergeCell ref="B32:H32"/>
  </mergeCells>
  <phoneticPr fontId="27" type="noConversion"/>
  <pageMargins left="0.75" right="0.75" top="1" bottom="1" header="0.5" footer="0.5"/>
  <pageSetup scale="82"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O83"/>
  <sheetViews>
    <sheetView showZeros="0" topLeftCell="C1" zoomScale="65" workbookViewId="0">
      <selection activeCell="D3" sqref="D3"/>
    </sheetView>
  </sheetViews>
  <sheetFormatPr defaultRowHeight="12.75" x14ac:dyDescent="0.2"/>
  <cols>
    <col min="2" max="2" width="19.42578125" customWidth="1"/>
    <col min="3" max="3" width="40.42578125" customWidth="1"/>
    <col min="4" max="4" width="12.28515625" customWidth="1"/>
    <col min="5" max="5" width="11" customWidth="1"/>
    <col min="6" max="6" width="11.28515625" customWidth="1"/>
    <col min="7" max="7" width="11.5703125" customWidth="1"/>
    <col min="8" max="9" width="10.42578125" customWidth="1"/>
    <col min="10" max="10" width="11.28515625" customWidth="1"/>
    <col min="11" max="11" width="11.85546875" customWidth="1"/>
    <col min="12" max="13" width="10.42578125" customWidth="1"/>
    <col min="14" max="14" width="12.42578125" customWidth="1"/>
    <col min="15" max="15" width="12.28515625" customWidth="1"/>
  </cols>
  <sheetData>
    <row r="1" spans="1:15" ht="15" x14ac:dyDescent="0.2">
      <c r="B1" s="23"/>
      <c r="C1" s="23" t="s">
        <v>59</v>
      </c>
      <c r="D1" s="23"/>
      <c r="E1" s="23"/>
      <c r="F1" s="23"/>
      <c r="G1" s="23"/>
      <c r="H1" s="23"/>
      <c r="I1" s="23"/>
      <c r="J1" s="23"/>
      <c r="K1" s="23"/>
      <c r="L1" s="23"/>
      <c r="M1" s="23"/>
      <c r="N1" s="3" t="s">
        <v>61</v>
      </c>
      <c r="O1" s="3">
        <v>4</v>
      </c>
    </row>
    <row r="2" spans="1:15" ht="15" x14ac:dyDescent="0.2">
      <c r="B2" s="23"/>
      <c r="C2" s="122" t="s">
        <v>195</v>
      </c>
      <c r="D2" s="25" t="str">
        <f>+'TRANSCRIPT INFO'!C5&amp;" "&amp;'TRANSCRIPT INFO'!C6</f>
        <v xml:space="preserve"> </v>
      </c>
      <c r="I2" s="23"/>
      <c r="J2" s="23"/>
      <c r="K2" s="23"/>
      <c r="L2" s="23"/>
      <c r="M2" s="23"/>
      <c r="N2" s="3" t="s">
        <v>174</v>
      </c>
      <c r="O2" s="3">
        <v>4</v>
      </c>
    </row>
    <row r="3" spans="1:15" ht="15" x14ac:dyDescent="0.2">
      <c r="C3" s="122" t="s">
        <v>196</v>
      </c>
      <c r="D3" s="125">
        <f>+'TRANSCRIPT INFO'!C7</f>
        <v>0</v>
      </c>
      <c r="I3" s="23"/>
      <c r="J3" s="23"/>
      <c r="K3" s="23"/>
      <c r="L3" s="23"/>
      <c r="M3" s="23"/>
      <c r="N3" s="3" t="s">
        <v>62</v>
      </c>
      <c r="O3" s="3">
        <v>3.7</v>
      </c>
    </row>
    <row r="4" spans="1:15" ht="15" x14ac:dyDescent="0.2">
      <c r="C4" s="122" t="s">
        <v>64</v>
      </c>
      <c r="D4" s="124">
        <f ca="1">+'TRANSCRIPT INFO'!G4</f>
        <v>42646</v>
      </c>
      <c r="I4" s="23"/>
      <c r="J4" s="23"/>
      <c r="K4" s="23"/>
      <c r="L4" s="23"/>
      <c r="M4" s="23"/>
      <c r="N4" s="3" t="s">
        <v>63</v>
      </c>
      <c r="O4" s="3">
        <v>3.3</v>
      </c>
    </row>
    <row r="5" spans="1:15" ht="15" x14ac:dyDescent="0.2">
      <c r="D5" s="25"/>
      <c r="I5" s="23"/>
      <c r="J5" s="23"/>
      <c r="K5" s="23"/>
      <c r="L5" s="23"/>
      <c r="M5" s="23"/>
      <c r="N5" s="27" t="s">
        <v>65</v>
      </c>
      <c r="O5" s="27">
        <v>3</v>
      </c>
    </row>
    <row r="6" spans="1:15" ht="15" x14ac:dyDescent="0.2">
      <c r="C6" s="23"/>
      <c r="D6" s="23"/>
      <c r="E6" s="23"/>
      <c r="F6" s="24" t="s">
        <v>66</v>
      </c>
      <c r="G6" s="27" t="s">
        <v>67</v>
      </c>
      <c r="I6" s="23"/>
      <c r="J6" s="23"/>
      <c r="K6" s="23"/>
      <c r="L6" s="23"/>
      <c r="M6" s="23"/>
      <c r="N6" s="27" t="s">
        <v>68</v>
      </c>
      <c r="O6" s="27">
        <v>2.7</v>
      </c>
    </row>
    <row r="7" spans="1:15" ht="15" x14ac:dyDescent="0.2">
      <c r="C7" s="195" t="s">
        <v>69</v>
      </c>
      <c r="D7" s="196"/>
      <c r="E7" s="197"/>
      <c r="F7" s="26" t="e">
        <f>+(J37+J58)/(K37+K58)</f>
        <v>#DIV/0!</v>
      </c>
      <c r="G7" s="123">
        <f>+(J37+J58)-2*(K37+K58)</f>
        <v>0</v>
      </c>
      <c r="H7" s="23"/>
      <c r="I7" s="23"/>
      <c r="J7" s="23"/>
      <c r="K7" s="23"/>
      <c r="L7" s="23"/>
      <c r="M7" s="23"/>
      <c r="N7" s="27" t="s">
        <v>70</v>
      </c>
      <c r="O7" s="27">
        <v>2.2999999999999998</v>
      </c>
    </row>
    <row r="8" spans="1:15" ht="15" x14ac:dyDescent="0.2">
      <c r="B8" s="25"/>
      <c r="C8" s="195" t="s">
        <v>71</v>
      </c>
      <c r="D8" s="196"/>
      <c r="E8" s="197"/>
      <c r="F8" s="26" t="e">
        <f>+(J37+J58+J63)/(K37+K58+K63)</f>
        <v>#DIV/0!</v>
      </c>
      <c r="G8" s="123">
        <f>+(J37+J58+J63)-2*(K37+K58+K63)</f>
        <v>0</v>
      </c>
      <c r="H8" s="23"/>
      <c r="I8" s="23"/>
      <c r="J8" s="23"/>
      <c r="K8" s="23"/>
      <c r="L8" s="23"/>
      <c r="M8" s="23"/>
      <c r="N8" s="27" t="s">
        <v>72</v>
      </c>
      <c r="O8" s="27">
        <v>2</v>
      </c>
    </row>
    <row r="9" spans="1:15" ht="15" x14ac:dyDescent="0.2">
      <c r="B9" s="25"/>
      <c r="C9" s="195" t="s">
        <v>73</v>
      </c>
      <c r="D9" s="196"/>
      <c r="E9" s="197"/>
      <c r="F9" s="26" t="e">
        <f>+(N37+N58+N63)/(O37+O58+O63)</f>
        <v>#DIV/0!</v>
      </c>
      <c r="G9" s="123">
        <f>+(N37+N58+N63)-2*(O37+O58+O63)</f>
        <v>0</v>
      </c>
      <c r="H9" s="23"/>
      <c r="I9" s="23"/>
      <c r="J9" s="23"/>
      <c r="K9" s="23"/>
      <c r="L9" s="23"/>
      <c r="M9" s="23"/>
      <c r="N9" s="27" t="s">
        <v>74</v>
      </c>
      <c r="O9" s="27">
        <v>1.7</v>
      </c>
    </row>
    <row r="10" spans="1:15" ht="15" x14ac:dyDescent="0.2">
      <c r="B10" s="25"/>
      <c r="C10" s="195" t="s">
        <v>91</v>
      </c>
      <c r="D10" s="196"/>
      <c r="E10" s="197"/>
      <c r="F10" s="26" t="e">
        <f>+J31/K31</f>
        <v>#DIV/0!</v>
      </c>
      <c r="G10" s="123">
        <f>+J31-2*K31</f>
        <v>0</v>
      </c>
      <c r="H10" s="23"/>
      <c r="I10" s="23"/>
      <c r="J10" s="23"/>
      <c r="K10" s="23"/>
      <c r="L10" s="23"/>
      <c r="M10" s="23"/>
      <c r="N10" s="27" t="s">
        <v>75</v>
      </c>
      <c r="O10" s="27">
        <v>1.3</v>
      </c>
    </row>
    <row r="11" spans="1:15" ht="15" x14ac:dyDescent="0.2">
      <c r="B11" s="25"/>
      <c r="C11" s="102"/>
      <c r="D11" s="102"/>
      <c r="E11" s="102"/>
      <c r="F11" s="103"/>
      <c r="G11" s="104"/>
      <c r="H11" s="23"/>
      <c r="I11" s="23"/>
      <c r="J11" s="23"/>
      <c r="K11" s="23"/>
      <c r="L11" s="23"/>
      <c r="M11" s="23"/>
      <c r="N11" s="27" t="s">
        <v>188</v>
      </c>
      <c r="O11" s="27">
        <v>1</v>
      </c>
    </row>
    <row r="12" spans="1:15" ht="15" x14ac:dyDescent="0.2">
      <c r="B12" s="25"/>
      <c r="C12" s="102"/>
      <c r="D12" s="102"/>
      <c r="E12" s="102"/>
      <c r="F12" s="103"/>
      <c r="G12" s="104"/>
      <c r="H12" s="23"/>
      <c r="I12" s="23"/>
      <c r="J12" s="23"/>
      <c r="K12" s="23"/>
      <c r="L12" s="23"/>
      <c r="M12" s="23"/>
      <c r="N12" s="27" t="s">
        <v>189</v>
      </c>
      <c r="O12" s="27">
        <v>0.7</v>
      </c>
    </row>
    <row r="13" spans="1:15" ht="15" x14ac:dyDescent="0.2">
      <c r="B13" s="25"/>
      <c r="C13" s="25"/>
      <c r="D13" s="25"/>
      <c r="E13" s="25"/>
      <c r="F13" s="25"/>
      <c r="G13" s="25"/>
      <c r="H13" s="23"/>
      <c r="I13" s="23"/>
      <c r="J13" s="23"/>
      <c r="K13" s="23"/>
      <c r="L13" s="23"/>
      <c r="M13" s="23"/>
      <c r="N13" s="28" t="s">
        <v>58</v>
      </c>
      <c r="O13" s="27">
        <v>0</v>
      </c>
    </row>
    <row r="14" spans="1:15" ht="15" x14ac:dyDescent="0.2">
      <c r="B14" s="23"/>
      <c r="C14" s="23"/>
      <c r="D14" s="23"/>
      <c r="E14" s="23"/>
      <c r="F14" s="23"/>
      <c r="G14" s="23"/>
      <c r="H14" s="23"/>
      <c r="I14" s="23"/>
      <c r="J14" s="23"/>
      <c r="K14" s="23"/>
      <c r="L14" s="23"/>
      <c r="M14" s="23"/>
      <c r="N14" s="28" t="s">
        <v>11</v>
      </c>
      <c r="O14" s="1">
        <v>0</v>
      </c>
    </row>
    <row r="15" spans="1:15" ht="15" x14ac:dyDescent="0.2">
      <c r="A15" t="s">
        <v>76</v>
      </c>
      <c r="B15" s="23"/>
      <c r="C15" s="23"/>
      <c r="D15" s="23"/>
      <c r="E15" s="23"/>
      <c r="F15" s="23"/>
      <c r="G15" s="23"/>
      <c r="H15" s="23"/>
      <c r="I15" s="23"/>
      <c r="J15" s="23"/>
      <c r="K15" s="23"/>
      <c r="L15" s="23"/>
      <c r="M15" s="23"/>
      <c r="N15" s="13">
        <f>+IF('TRANSCRIPT INFO'!V13="N/A"," ",'TRANSCRIPT INFO'!V13)</f>
        <v>0</v>
      </c>
      <c r="O15" s="13">
        <f>+IF('TRANSCRIPT INFO'!W13="N/A"," ",'TRANSCRIPT INFO'!W13)</f>
        <v>0</v>
      </c>
    </row>
    <row r="16" spans="1:15" ht="38.25" x14ac:dyDescent="0.2">
      <c r="A16" s="5" t="s">
        <v>5</v>
      </c>
      <c r="B16" s="5" t="s">
        <v>102</v>
      </c>
      <c r="C16" s="5" t="s">
        <v>104</v>
      </c>
      <c r="D16" s="105" t="s">
        <v>77</v>
      </c>
      <c r="E16" s="105" t="s">
        <v>78</v>
      </c>
      <c r="F16" s="105" t="s">
        <v>79</v>
      </c>
      <c r="G16" s="105" t="s">
        <v>80</v>
      </c>
      <c r="H16" s="105" t="s">
        <v>81</v>
      </c>
      <c r="I16" s="105" t="s">
        <v>82</v>
      </c>
      <c r="J16" s="105" t="s">
        <v>83</v>
      </c>
      <c r="K16" s="105" t="s">
        <v>84</v>
      </c>
      <c r="L16" s="105" t="s">
        <v>85</v>
      </c>
      <c r="M16" s="105" t="s">
        <v>86</v>
      </c>
      <c r="N16" s="105" t="s">
        <v>87</v>
      </c>
      <c r="O16" s="105" t="s">
        <v>88</v>
      </c>
    </row>
    <row r="17" spans="1:15" s="16" customFormat="1" ht="15.75" x14ac:dyDescent="0.2">
      <c r="A17" s="14"/>
      <c r="B17" s="14"/>
      <c r="C17" s="14"/>
      <c r="D17" s="15"/>
      <c r="E17" s="15"/>
      <c r="F17" s="15"/>
      <c r="G17" s="15"/>
      <c r="H17" s="15"/>
      <c r="I17" s="15"/>
      <c r="J17" s="14"/>
      <c r="K17" s="14"/>
      <c r="L17" s="14"/>
      <c r="M17" s="14"/>
      <c r="N17" s="14"/>
      <c r="O17" s="14"/>
    </row>
    <row r="18" spans="1:15" x14ac:dyDescent="0.2">
      <c r="A18" s="1">
        <f>+'TRANSCRIPT INFO'!A16</f>
        <v>1</v>
      </c>
      <c r="B18" s="1" t="str">
        <f>IF('TRANSCRIPT INFO'!E16="Y",+'TRANSCRIPT INFO'!B16,'TRANSCRIPT INFO'!H16)</f>
        <v>MATH 30</v>
      </c>
      <c r="C18" s="1" t="str">
        <f>IF('TRANSCRIPT INFO'!E16="Y",+'TRANSCRIPT INFO'!C16,'TRANSCRIPT INFO'!I16)</f>
        <v>CALCULUS I</v>
      </c>
      <c r="D18" s="13" t="str">
        <f>+IF('TRANSCRIPT INFO'!L16="N/A","N/A",'TRANSCRIPT INFO'!L16)</f>
        <v>N/A</v>
      </c>
      <c r="E18" s="13">
        <f>IF('TRANSCRIPT INFO'!L16="N/A",0,IF('TRANSCRIPT INFO'!E16="Y",'TRANSCRIPT INFO'!D16,IF('TRANSCRIPT INFO'!K16="S",'TRANSCRIPT INFO'!J16,'TRANSCRIPT INFO'!J16*2/3)))</f>
        <v>0</v>
      </c>
      <c r="F18" s="13" t="str">
        <f>+IF('TRANSCRIPT INFO'!O16="N/A","N/A ",'TRANSCRIPT INFO'!O16)</f>
        <v xml:space="preserve">N/A </v>
      </c>
      <c r="G18" s="13">
        <f>IF('TRANSCRIPT INFO'!F16="Y",'TRANSCRIPT INFO'!D16,0)</f>
        <v>0</v>
      </c>
      <c r="H18" s="13">
        <f>VLOOKUP(D18,$N$1:$O$15,2)</f>
        <v>0</v>
      </c>
      <c r="I18" s="13">
        <f>VLOOKUP(F18,$N$1:$O$15,2)</f>
        <v>0</v>
      </c>
      <c r="J18" s="1">
        <f>+E18*H18+G18*I18</f>
        <v>0</v>
      </c>
      <c r="K18" s="1">
        <f>IF(D18=0,0,E18)+IF(F18=0,0,G18)</f>
        <v>0</v>
      </c>
      <c r="L18" s="1">
        <f>IF('TRANSCRIPT INFO'!E16="Y",VLOOKUP(D18,$N$1:$O$15,2,FALSE),0)</f>
        <v>0</v>
      </c>
      <c r="M18" s="1">
        <f>IF('TRANSCRIPT INFO'!F16="Y",VLOOKUP(F18,$N$1:$O$15,2,FALSE),0)</f>
        <v>0</v>
      </c>
      <c r="N18" s="1">
        <f>+E18*L18+G18*M18</f>
        <v>0</v>
      </c>
      <c r="O18" s="1">
        <f>IF('TRANSCRIPT INFO'!E16="Y",IF('UNOFFICIAL GPA'!D18="N/A",0,'UNOFFICIAL GPA'!E18),0)</f>
        <v>0</v>
      </c>
    </row>
    <row r="19" spans="1:15" x14ac:dyDescent="0.2">
      <c r="A19" s="1">
        <f>1+A18</f>
        <v>2</v>
      </c>
      <c r="B19" s="1" t="str">
        <f>IF('TRANSCRIPT INFO'!E17="Y",+'TRANSCRIPT INFO'!B17,'TRANSCRIPT INFO'!H17)</f>
        <v>MATH 31</v>
      </c>
      <c r="C19" s="1" t="str">
        <f>IF('TRANSCRIPT INFO'!E17="Y",+'TRANSCRIPT INFO'!C17,'TRANSCRIPT INFO'!I17)</f>
        <v>CALCULUS II</v>
      </c>
      <c r="D19" s="13" t="str">
        <f>+IF('TRANSCRIPT INFO'!L17="N/A","N/A",'TRANSCRIPT INFO'!L17)</f>
        <v>N/A</v>
      </c>
      <c r="E19" s="13">
        <f>IF('TRANSCRIPT INFO'!L17="N/A",0,IF('TRANSCRIPT INFO'!E17="Y",'TRANSCRIPT INFO'!D17,IF('TRANSCRIPT INFO'!K17="S",'TRANSCRIPT INFO'!J17,'TRANSCRIPT INFO'!J17*2/3)))</f>
        <v>0</v>
      </c>
      <c r="F19" s="13" t="str">
        <f>+IF('TRANSCRIPT INFO'!O17="N/A","N/A ",'TRANSCRIPT INFO'!O17)</f>
        <v xml:space="preserve">N/A </v>
      </c>
      <c r="G19" s="13">
        <f>IF('TRANSCRIPT INFO'!F17="Y",'TRANSCRIPT INFO'!D17,0)</f>
        <v>0</v>
      </c>
      <c r="H19" s="13">
        <f t="shared" ref="H19:H30" si="0">VLOOKUP(D19,$N$1:$O$15,2)</f>
        <v>0</v>
      </c>
      <c r="I19" s="13">
        <f t="shared" ref="I19:I30" si="1">VLOOKUP(F19,$N$1:$O$15,2)</f>
        <v>0</v>
      </c>
      <c r="J19" s="1">
        <f t="shared" ref="J19:J30" si="2">+E19*H19+G19*I19</f>
        <v>0</v>
      </c>
      <c r="K19" s="1">
        <f t="shared" ref="K19:K30" si="3">IF(D19=0,0,E19)+IF(F19=0,0,G19)</f>
        <v>0</v>
      </c>
      <c r="L19" s="1">
        <f>IF('TRANSCRIPT INFO'!E17="Y",VLOOKUP(D19,$N$1:$O$15,2,FALSE),0)</f>
        <v>0</v>
      </c>
      <c r="M19" s="1">
        <f>IF('TRANSCRIPT INFO'!F17="Y",VLOOKUP(F19,$N$1:$O$15,2,FALSE),0)</f>
        <v>0</v>
      </c>
      <c r="N19" s="1">
        <f t="shared" ref="N19:N30" si="4">+E19*L19+G19*M19</f>
        <v>0</v>
      </c>
      <c r="O19" s="1">
        <f>IF('TRANSCRIPT INFO'!E17="Y",IF('UNOFFICIAL GPA'!D19="N/A",0,'UNOFFICIAL GPA'!E19),0)</f>
        <v>0</v>
      </c>
    </row>
    <row r="20" spans="1:15" x14ac:dyDescent="0.2">
      <c r="A20" s="1">
        <f>+'TRANSCRIPT INFO'!A18</f>
        <v>3</v>
      </c>
      <c r="B20" s="1" t="str">
        <f>IF('TRANSCRIPT INFO'!E18="Y",+'TRANSCRIPT INFO'!B18,'TRANSCRIPT INFO'!H18)</f>
        <v>MATH 32</v>
      </c>
      <c r="C20" s="1" t="str">
        <f>IF('TRANSCRIPT INFO'!E18="Y",+'TRANSCRIPT INFO'!C18,'TRANSCRIPT INFO'!I18)</f>
        <v>CALCULUS III</v>
      </c>
      <c r="D20" s="13" t="str">
        <f>+IF('TRANSCRIPT INFO'!L18="N/A","N/A",'TRANSCRIPT INFO'!L18)</f>
        <v>N/A</v>
      </c>
      <c r="E20" s="13">
        <f>IF('TRANSCRIPT INFO'!L18="N/A",0,IF('TRANSCRIPT INFO'!E18="Y",'TRANSCRIPT INFO'!D18,IF('TRANSCRIPT INFO'!K18="S",'TRANSCRIPT INFO'!J18,'TRANSCRIPT INFO'!J18*2/3)))</f>
        <v>0</v>
      </c>
      <c r="F20" s="13" t="str">
        <f>+IF('TRANSCRIPT INFO'!O18="N/A","N/A ",'TRANSCRIPT INFO'!O18)</f>
        <v xml:space="preserve">N/A </v>
      </c>
      <c r="G20" s="13">
        <f>IF('TRANSCRIPT INFO'!F18="Y",'TRANSCRIPT INFO'!D18,0)</f>
        <v>0</v>
      </c>
      <c r="H20" s="13">
        <f t="shared" si="0"/>
        <v>0</v>
      </c>
      <c r="I20" s="13">
        <f t="shared" si="1"/>
        <v>0</v>
      </c>
      <c r="J20" s="1">
        <f t="shared" si="2"/>
        <v>0</v>
      </c>
      <c r="K20" s="1">
        <f t="shared" si="3"/>
        <v>0</v>
      </c>
      <c r="L20" s="1">
        <f>IF('TRANSCRIPT INFO'!E18="Y",VLOOKUP(D20,$N$1:$O$15,2,FALSE),0)</f>
        <v>0</v>
      </c>
      <c r="M20" s="1">
        <f>IF('TRANSCRIPT INFO'!F18="Y",VLOOKUP(F20,$N$1:$O$15,2,FALSE),0)</f>
        <v>0</v>
      </c>
      <c r="N20" s="1">
        <f t="shared" si="4"/>
        <v>0</v>
      </c>
      <c r="O20" s="1">
        <f>IF('TRANSCRIPT INFO'!E18="Y",IF('UNOFFICIAL GPA'!D20="N/A",0,'UNOFFICIAL GPA'!E20),0)</f>
        <v>0</v>
      </c>
    </row>
    <row r="21" spans="1:15" x14ac:dyDescent="0.2">
      <c r="A21" s="1">
        <f>+'TRANSCRIPT INFO'!A19</f>
        <v>4</v>
      </c>
      <c r="B21" s="1">
        <f>IF('TRANSCRIPT INFO'!E19="Y",+'TRANSCRIPT INFO'!B19,'TRANSCRIPT INFO'!H19)</f>
        <v>0</v>
      </c>
      <c r="C21" s="1">
        <f>IF('TRANSCRIPT INFO'!E19="Y",+'TRANSCRIPT INFO'!C19,'TRANSCRIPT INFO'!I19)</f>
        <v>0</v>
      </c>
      <c r="D21" s="13" t="str">
        <f>+IF('TRANSCRIPT INFO'!L19="N/A","N/A",'TRANSCRIPT INFO'!L19)</f>
        <v>N/A</v>
      </c>
      <c r="E21" s="13">
        <f>IF('TRANSCRIPT INFO'!L19="N/A",0,IF('TRANSCRIPT INFO'!E19="Y",'TRANSCRIPT INFO'!D19,IF('TRANSCRIPT INFO'!K19="S",'TRANSCRIPT INFO'!J19,'TRANSCRIPT INFO'!J19*2/3)))</f>
        <v>0</v>
      </c>
      <c r="F21" s="13" t="str">
        <f>+IF('TRANSCRIPT INFO'!O19="N/A","N/A ",'TRANSCRIPT INFO'!O19)</f>
        <v xml:space="preserve">N/A </v>
      </c>
      <c r="G21" s="13">
        <f>IF('TRANSCRIPT INFO'!F19="Y",'TRANSCRIPT INFO'!D19,0)</f>
        <v>0</v>
      </c>
      <c r="H21" s="13">
        <f t="shared" si="0"/>
        <v>0</v>
      </c>
      <c r="I21" s="13">
        <f t="shared" si="1"/>
        <v>0</v>
      </c>
      <c r="J21" s="1">
        <f t="shared" si="2"/>
        <v>0</v>
      </c>
      <c r="K21" s="1">
        <f t="shared" si="3"/>
        <v>0</v>
      </c>
      <c r="L21" s="1">
        <f>IF('TRANSCRIPT INFO'!E19="Y",VLOOKUP(D21,$N$1:$O$15,2,FALSE),0)</f>
        <v>0</v>
      </c>
      <c r="M21" s="1">
        <f>IF('TRANSCRIPT INFO'!F19="Y",VLOOKUP(F21,$N$1:$O$15,2,FALSE),0)</f>
        <v>0</v>
      </c>
      <c r="N21" s="1">
        <f t="shared" si="4"/>
        <v>0</v>
      </c>
      <c r="O21" s="1">
        <f>IF('TRANSCRIPT INFO'!E19="Y",IF('UNOFFICIAL GPA'!D21="N/A",0,'UNOFFICIAL GPA'!E21),0)</f>
        <v>0</v>
      </c>
    </row>
    <row r="22" spans="1:15" x14ac:dyDescent="0.2">
      <c r="A22" s="1">
        <f>+'TRANSCRIPT INFO'!A20</f>
        <v>5</v>
      </c>
      <c r="B22" s="1" t="str">
        <f>IF('TRANSCRIPT INFO'!E20="Y",+'TRANSCRIPT INFO'!B20,'TRANSCRIPT INFO'!H20)</f>
        <v>MATH 133A</v>
      </c>
      <c r="C22" s="1" t="str">
        <f>IF('TRANSCRIPT INFO'!E20="Y",+'TRANSCRIPT INFO'!C20,'TRANSCRIPT INFO'!I20)</f>
        <v>ORDINARY DIFFERENTIAL EQUATIONS</v>
      </c>
      <c r="D22" s="13" t="str">
        <f>+IF('TRANSCRIPT INFO'!L20="N/A","N/A",'TRANSCRIPT INFO'!L20)</f>
        <v>N/A</v>
      </c>
      <c r="E22" s="13">
        <f>IF('TRANSCRIPT INFO'!L20="N/A",0,IF('TRANSCRIPT INFO'!E20="Y",'TRANSCRIPT INFO'!D20,IF('TRANSCRIPT INFO'!K20="S",'TRANSCRIPT INFO'!J20,'TRANSCRIPT INFO'!J20*2/3)))</f>
        <v>0</v>
      </c>
      <c r="F22" s="13" t="str">
        <f>+IF('TRANSCRIPT INFO'!O20="N/A","N/A ",'TRANSCRIPT INFO'!O20)</f>
        <v xml:space="preserve">N/A </v>
      </c>
      <c r="G22" s="13">
        <f>IF('TRANSCRIPT INFO'!F20="Y",'TRANSCRIPT INFO'!D20,0)</f>
        <v>0</v>
      </c>
      <c r="H22" s="13">
        <f t="shared" si="0"/>
        <v>0</v>
      </c>
      <c r="I22" s="13">
        <f t="shared" si="1"/>
        <v>0</v>
      </c>
      <c r="J22" s="1">
        <f t="shared" si="2"/>
        <v>0</v>
      </c>
      <c r="K22" s="1">
        <f t="shared" si="3"/>
        <v>0</v>
      </c>
      <c r="L22" s="1">
        <f>IF('TRANSCRIPT INFO'!E20="Y",VLOOKUP(D22,$N$1:$O$15,2,FALSE),0)</f>
        <v>0</v>
      </c>
      <c r="M22" s="1">
        <f>IF('TRANSCRIPT INFO'!F20="Y",VLOOKUP(F22,$N$1:$O$15,2,FALSE),0)</f>
        <v>0</v>
      </c>
      <c r="N22" s="1">
        <f t="shared" si="4"/>
        <v>0</v>
      </c>
      <c r="O22" s="1">
        <f>IF('TRANSCRIPT INFO'!E20="Y",IF('UNOFFICIAL GPA'!D22="N/A",0,'UNOFFICIAL GPA'!E22),0)</f>
        <v>0</v>
      </c>
    </row>
    <row r="23" spans="1:15" x14ac:dyDescent="0.2">
      <c r="A23" s="1">
        <f>+'TRANSCRIPT INFO'!A21</f>
        <v>6</v>
      </c>
      <c r="B23" s="1" t="str">
        <f>IF('TRANSCRIPT INFO'!E21="Y",+'TRANSCRIPT INFO'!B21,'TRANSCRIPT INFO'!H21)</f>
        <v>CHEM 1A</v>
      </c>
      <c r="C23" s="1" t="str">
        <f>IF('TRANSCRIPT INFO'!E21="Y",+'TRANSCRIPT INFO'!C21,'TRANSCRIPT INFO'!I21)</f>
        <v>GENERAL CHEMISTRY</v>
      </c>
      <c r="D23" s="13" t="str">
        <f>+IF('TRANSCRIPT INFO'!L21="N/A","N/A",'TRANSCRIPT INFO'!L21)</f>
        <v>N/A</v>
      </c>
      <c r="E23" s="13">
        <f>IF('TRANSCRIPT INFO'!L21="N/A",0,IF('TRANSCRIPT INFO'!E21="Y",'TRANSCRIPT INFO'!D21,IF('TRANSCRIPT INFO'!K21="S",'TRANSCRIPT INFO'!J21,'TRANSCRIPT INFO'!J21*2/3)))</f>
        <v>0</v>
      </c>
      <c r="F23" s="13" t="str">
        <f>+IF('TRANSCRIPT INFO'!O21="N/A","N/A ",'TRANSCRIPT INFO'!O21)</f>
        <v xml:space="preserve">N/A </v>
      </c>
      <c r="G23" s="13">
        <f>IF('TRANSCRIPT INFO'!F21="Y",'TRANSCRIPT INFO'!D21,0)</f>
        <v>0</v>
      </c>
      <c r="H23" s="13">
        <f t="shared" si="0"/>
        <v>0</v>
      </c>
      <c r="I23" s="13">
        <f t="shared" si="1"/>
        <v>0</v>
      </c>
      <c r="J23" s="1">
        <f t="shared" si="2"/>
        <v>0</v>
      </c>
      <c r="K23" s="1">
        <f t="shared" si="3"/>
        <v>0</v>
      </c>
      <c r="L23" s="1">
        <f>IF('TRANSCRIPT INFO'!E21="Y",VLOOKUP(D23,$N$1:$O$15,2,FALSE),0)</f>
        <v>0</v>
      </c>
      <c r="M23" s="1">
        <f>IF('TRANSCRIPT INFO'!F21="Y",VLOOKUP(F23,$N$1:$O$15,2,FALSE),0)</f>
        <v>0</v>
      </c>
      <c r="N23" s="1">
        <f t="shared" si="4"/>
        <v>0</v>
      </c>
      <c r="O23" s="1">
        <f>IF('TRANSCRIPT INFO'!E21="Y",IF('UNOFFICIAL GPA'!D23="N/A",0,'UNOFFICIAL GPA'!E23),0)</f>
        <v>0</v>
      </c>
    </row>
    <row r="24" spans="1:15" x14ac:dyDescent="0.2">
      <c r="A24" s="1">
        <f>+'TRANSCRIPT INFO'!A22</f>
        <v>7</v>
      </c>
      <c r="B24" s="1" t="str">
        <f>IF('TRANSCRIPT INFO'!E22="Y",+'TRANSCRIPT INFO'!B22,'TRANSCRIPT INFO'!H22)</f>
        <v>CHEM 1B</v>
      </c>
      <c r="C24" s="1" t="str">
        <f>IF('TRANSCRIPT INFO'!E22="Y",+'TRANSCRIPT INFO'!C22,'TRANSCRIPT INFO'!I22)</f>
        <v>GENERAL CHEMISTRY</v>
      </c>
      <c r="D24" s="13" t="str">
        <f>+IF('TRANSCRIPT INFO'!L22="N/A","N/A",'TRANSCRIPT INFO'!L22)</f>
        <v>N/A</v>
      </c>
      <c r="E24" s="13">
        <f>IF('TRANSCRIPT INFO'!L22="N/A",0,IF('TRANSCRIPT INFO'!E22="Y",'TRANSCRIPT INFO'!D22,IF('TRANSCRIPT INFO'!K22="S",'TRANSCRIPT INFO'!J22,'TRANSCRIPT INFO'!J22*2/3)))</f>
        <v>0</v>
      </c>
      <c r="F24" s="13" t="str">
        <f>+IF('TRANSCRIPT INFO'!O22="N/A","N/A ",'TRANSCRIPT INFO'!O22)</f>
        <v xml:space="preserve">N/A </v>
      </c>
      <c r="G24" s="13">
        <f>IF('TRANSCRIPT INFO'!F22="Y",'TRANSCRIPT INFO'!D22,0)</f>
        <v>0</v>
      </c>
      <c r="H24" s="13">
        <f t="shared" si="0"/>
        <v>0</v>
      </c>
      <c r="I24" s="13">
        <f t="shared" si="1"/>
        <v>0</v>
      </c>
      <c r="J24" s="1">
        <f t="shared" si="2"/>
        <v>0</v>
      </c>
      <c r="K24" s="1">
        <f t="shared" si="3"/>
        <v>0</v>
      </c>
      <c r="L24" s="1">
        <f>IF('TRANSCRIPT INFO'!E22="Y",VLOOKUP(D24,$N$1:$O$15,2,FALSE),0)</f>
        <v>0</v>
      </c>
      <c r="M24" s="1">
        <f>IF('TRANSCRIPT INFO'!F22="Y",VLOOKUP(F24,$N$1:$O$15,2,FALSE),0)</f>
        <v>0</v>
      </c>
      <c r="N24" s="1">
        <f t="shared" si="4"/>
        <v>0</v>
      </c>
      <c r="O24" s="1">
        <f>IF('TRANSCRIPT INFO'!E22="Y",IF('UNOFFICIAL GPA'!D24="N/A",0,'UNOFFICIAL GPA'!E24),0)</f>
        <v>0</v>
      </c>
    </row>
    <row r="25" spans="1:15" x14ac:dyDescent="0.2">
      <c r="A25" s="1">
        <f>+'TRANSCRIPT INFO'!A23</f>
        <v>8</v>
      </c>
      <c r="B25" s="1">
        <f>IF('TRANSCRIPT INFO'!E23="Y",+'TRANSCRIPT INFO'!B23,'TRANSCRIPT INFO'!H23)</f>
        <v>0</v>
      </c>
      <c r="C25" s="1">
        <f>IF('TRANSCRIPT INFO'!E23="Y",+'TRANSCRIPT INFO'!C23,'TRANSCRIPT INFO'!I23)</f>
        <v>0</v>
      </c>
      <c r="D25" s="13" t="str">
        <f>+IF('TRANSCRIPT INFO'!L23="N/A","N/A",'TRANSCRIPT INFO'!L23)</f>
        <v>N/A</v>
      </c>
      <c r="E25" s="13">
        <f>IF('TRANSCRIPT INFO'!L23="N/A",0,IF('TRANSCRIPT INFO'!E23="Y",'TRANSCRIPT INFO'!D23,IF('TRANSCRIPT INFO'!K23="S",'TRANSCRIPT INFO'!J23,'TRANSCRIPT INFO'!J23*2/3)))</f>
        <v>0</v>
      </c>
      <c r="F25" s="13" t="str">
        <f>+IF('TRANSCRIPT INFO'!O23="N/A","N/A ",'TRANSCRIPT INFO'!O23)</f>
        <v xml:space="preserve">N/A </v>
      </c>
      <c r="G25" s="13">
        <f>IF('TRANSCRIPT INFO'!F23="Y",'TRANSCRIPT INFO'!D23,0)</f>
        <v>0</v>
      </c>
      <c r="H25" s="13">
        <f t="shared" si="0"/>
        <v>0</v>
      </c>
      <c r="I25" s="13">
        <f t="shared" si="1"/>
        <v>0</v>
      </c>
      <c r="J25" s="1">
        <f t="shared" si="2"/>
        <v>0</v>
      </c>
      <c r="K25" s="1">
        <f t="shared" si="3"/>
        <v>0</v>
      </c>
      <c r="L25" s="1">
        <f>IF('TRANSCRIPT INFO'!E23="Y",VLOOKUP(D25,$N$1:$O$15,2,FALSE),0)</f>
        <v>0</v>
      </c>
      <c r="M25" s="1">
        <f>IF('TRANSCRIPT INFO'!F23="Y",VLOOKUP(F25,$N$1:$O$15,2,FALSE),0)</f>
        <v>0</v>
      </c>
      <c r="N25" s="1">
        <f t="shared" si="4"/>
        <v>0</v>
      </c>
      <c r="O25" s="1">
        <f>IF('TRANSCRIPT INFO'!E23="Y",IF('UNOFFICIAL GPA'!D25="N/A",0,'UNOFFICIAL GPA'!E25),0)</f>
        <v>0</v>
      </c>
    </row>
    <row r="26" spans="1:15" x14ac:dyDescent="0.2">
      <c r="A26" s="1">
        <f>+'TRANSCRIPT INFO'!A24</f>
        <v>9</v>
      </c>
      <c r="B26" s="1" t="str">
        <f>IF('TRANSCRIPT INFO'!E24="Y",+'TRANSCRIPT INFO'!B24,'TRANSCRIPT INFO'!H24)</f>
        <v>PHYS 50</v>
      </c>
      <c r="C26" s="1" t="str">
        <f>IF('TRANSCRIPT INFO'!E24="Y",+'TRANSCRIPT INFO'!C24,'TRANSCRIPT INFO'!I24)</f>
        <v>MECHANICS</v>
      </c>
      <c r="D26" s="13" t="str">
        <f>+IF('TRANSCRIPT INFO'!L24="N/A","N/A",'TRANSCRIPT INFO'!L24)</f>
        <v>N/A</v>
      </c>
      <c r="E26" s="13">
        <f>IF('TRANSCRIPT INFO'!L24="N/A",0,IF('TRANSCRIPT INFO'!E24="Y",'TRANSCRIPT INFO'!D24,IF('TRANSCRIPT INFO'!K24="S",'TRANSCRIPT INFO'!J24,'TRANSCRIPT INFO'!J24*2/3)))</f>
        <v>0</v>
      </c>
      <c r="F26" s="13" t="str">
        <f>+IF('TRANSCRIPT INFO'!O24="N/A","N/A ",'TRANSCRIPT INFO'!O24)</f>
        <v xml:space="preserve">N/A </v>
      </c>
      <c r="G26" s="13">
        <f>IF('TRANSCRIPT INFO'!F24="Y",'TRANSCRIPT INFO'!D24,0)</f>
        <v>0</v>
      </c>
      <c r="H26" s="13">
        <f t="shared" si="0"/>
        <v>0</v>
      </c>
      <c r="I26" s="13">
        <f t="shared" si="1"/>
        <v>0</v>
      </c>
      <c r="J26" s="1">
        <f t="shared" si="2"/>
        <v>0</v>
      </c>
      <c r="K26" s="1">
        <f t="shared" si="3"/>
        <v>0</v>
      </c>
      <c r="L26" s="1">
        <f>IF('TRANSCRIPT INFO'!E24="Y",VLOOKUP(D26,$N$1:$O$15,2,FALSE),0)</f>
        <v>0</v>
      </c>
      <c r="M26" s="1">
        <f>IF('TRANSCRIPT INFO'!F24="Y",VLOOKUP(F26,$N$1:$O$15,2,FALSE),0)</f>
        <v>0</v>
      </c>
      <c r="N26" s="1">
        <f t="shared" si="4"/>
        <v>0</v>
      </c>
      <c r="O26" s="1">
        <f>IF('TRANSCRIPT INFO'!E24="Y",IF('UNOFFICIAL GPA'!D26="N/A",0,'UNOFFICIAL GPA'!E26),0)</f>
        <v>0</v>
      </c>
    </row>
    <row r="27" spans="1:15" x14ac:dyDescent="0.2">
      <c r="A27" s="1">
        <f>+'TRANSCRIPT INFO'!A25</f>
        <v>10</v>
      </c>
      <c r="B27" s="1" t="str">
        <f>IF('TRANSCRIPT INFO'!E25="Y",+'TRANSCRIPT INFO'!B25,'TRANSCRIPT INFO'!H25)</f>
        <v>PHYS 51</v>
      </c>
      <c r="C27" s="1" t="str">
        <f>IF('TRANSCRIPT INFO'!E25="Y",+'TRANSCRIPT INFO'!C25,'TRANSCRIPT INFO'!I25)</f>
        <v>ELECTRICITY &amp; MAGNETISM</v>
      </c>
      <c r="D27" s="13" t="str">
        <f>+IF('TRANSCRIPT INFO'!L25="N/A","N/A",'TRANSCRIPT INFO'!L25)</f>
        <v>N/A</v>
      </c>
      <c r="E27" s="13">
        <f>IF('TRANSCRIPT INFO'!L25="N/A",0,IF('TRANSCRIPT INFO'!E25="Y",'TRANSCRIPT INFO'!D25,IF('TRANSCRIPT INFO'!K25="S",'TRANSCRIPT INFO'!J25,'TRANSCRIPT INFO'!J25*2/3)))</f>
        <v>0</v>
      </c>
      <c r="F27" s="13" t="str">
        <f>+IF('TRANSCRIPT INFO'!O25="N/A","N/A ",'TRANSCRIPT INFO'!O25)</f>
        <v xml:space="preserve">N/A </v>
      </c>
      <c r="G27" s="13">
        <f>IF('TRANSCRIPT INFO'!F25="Y",'TRANSCRIPT INFO'!D25,0)</f>
        <v>0</v>
      </c>
      <c r="H27" s="13">
        <f t="shared" si="0"/>
        <v>0</v>
      </c>
      <c r="I27" s="13">
        <f t="shared" si="1"/>
        <v>0</v>
      </c>
      <c r="J27" s="1">
        <f t="shared" si="2"/>
        <v>0</v>
      </c>
      <c r="K27" s="1">
        <f t="shared" si="3"/>
        <v>0</v>
      </c>
      <c r="L27" s="1">
        <f>IF('TRANSCRIPT INFO'!E25="Y",VLOOKUP(D27,$N$1:$O$15,2,FALSE),0)</f>
        <v>0</v>
      </c>
      <c r="M27" s="1">
        <f>IF('TRANSCRIPT INFO'!F25="Y",VLOOKUP(F27,$N$1:$O$15,2,FALSE),0)</f>
        <v>0</v>
      </c>
      <c r="N27" s="1">
        <f t="shared" si="4"/>
        <v>0</v>
      </c>
      <c r="O27" s="1">
        <f>IF('TRANSCRIPT INFO'!E25="Y",IF('UNOFFICIAL GPA'!D27="N/A",0,'UNOFFICIAL GPA'!E27),0)</f>
        <v>0</v>
      </c>
    </row>
    <row r="28" spans="1:15" x14ac:dyDescent="0.2">
      <c r="A28" s="1">
        <f>+'TRANSCRIPT INFO'!A26</f>
        <v>11</v>
      </c>
      <c r="B28" s="1">
        <f>IF('TRANSCRIPT INFO'!E26="Y",+'TRANSCRIPT INFO'!B26,'TRANSCRIPT INFO'!H26)</f>
        <v>0</v>
      </c>
      <c r="C28" s="1">
        <f>IF('TRANSCRIPT INFO'!E26="Y",+'TRANSCRIPT INFO'!C26,'TRANSCRIPT INFO'!I26)</f>
        <v>0</v>
      </c>
      <c r="D28" s="13" t="str">
        <f>+IF('TRANSCRIPT INFO'!L26="N/A","N/A",'TRANSCRIPT INFO'!L26)</f>
        <v>N/A</v>
      </c>
      <c r="E28" s="13">
        <f>IF('TRANSCRIPT INFO'!L26="N/A",0,IF('TRANSCRIPT INFO'!E26="Y",'TRANSCRIPT INFO'!D26,IF('TRANSCRIPT INFO'!K26="S",'TRANSCRIPT INFO'!J26,'TRANSCRIPT INFO'!J26*2/3)))</f>
        <v>0</v>
      </c>
      <c r="F28" s="13" t="str">
        <f>+IF('TRANSCRIPT INFO'!O26="N/A","N/A ",'TRANSCRIPT INFO'!O26)</f>
        <v xml:space="preserve">N/A </v>
      </c>
      <c r="G28" s="13">
        <f>IF('TRANSCRIPT INFO'!F26="Y",'TRANSCRIPT INFO'!D26,0)</f>
        <v>0</v>
      </c>
      <c r="H28" s="13">
        <f t="shared" si="0"/>
        <v>0</v>
      </c>
      <c r="I28" s="13">
        <f t="shared" si="1"/>
        <v>0</v>
      </c>
      <c r="J28" s="1">
        <f t="shared" si="2"/>
        <v>0</v>
      </c>
      <c r="K28" s="1">
        <f t="shared" si="3"/>
        <v>0</v>
      </c>
      <c r="L28" s="1">
        <f>IF('TRANSCRIPT INFO'!E26="Y",VLOOKUP(D28,$N$1:$O$15,2,FALSE),0)</f>
        <v>0</v>
      </c>
      <c r="M28" s="1">
        <f>IF('TRANSCRIPT INFO'!F26="Y",VLOOKUP(F28,$N$1:$O$15,2,FALSE),0)</f>
        <v>0</v>
      </c>
      <c r="N28" s="1">
        <f t="shared" si="4"/>
        <v>0</v>
      </c>
      <c r="O28" s="1">
        <f>IF('TRANSCRIPT INFO'!E26="Y",IF('UNOFFICIAL GPA'!D28="N/A",0,'UNOFFICIAL GPA'!E28),0)</f>
        <v>0</v>
      </c>
    </row>
    <row r="29" spans="1:15" x14ac:dyDescent="0.2">
      <c r="A29" s="1">
        <f>+'TRANSCRIPT INFO'!A27</f>
        <v>12</v>
      </c>
      <c r="B29" s="1" t="str">
        <f>IF('TRANSCRIPT INFO'!E27="Y",+'TRANSCRIPT INFO'!B27,'TRANSCRIPT INFO'!H27)</f>
        <v>ENGL 1B</v>
      </c>
      <c r="C29" s="1" t="str">
        <f>IF('TRANSCRIPT INFO'!E27="Y",+'TRANSCRIPT INFO'!C27,'TRANSCRIPT INFO'!I27)</f>
        <v>ARGUMENT &amp; ANALYSIS</v>
      </c>
      <c r="D29" s="13" t="str">
        <f>+IF('TRANSCRIPT INFO'!L27="N/A","N/A",'TRANSCRIPT INFO'!L27)</f>
        <v>N/A</v>
      </c>
      <c r="E29" s="13">
        <f>IF('TRANSCRIPT INFO'!L27="N/A",0,IF('TRANSCRIPT INFO'!E27="Y",'TRANSCRIPT INFO'!D27,IF('TRANSCRIPT INFO'!K27="S",'TRANSCRIPT INFO'!J27,'TRANSCRIPT INFO'!J27*2/3)))</f>
        <v>0</v>
      </c>
      <c r="F29" s="13" t="str">
        <f>+IF('TRANSCRIPT INFO'!O27="N/A","N/A ",'TRANSCRIPT INFO'!O27)</f>
        <v xml:space="preserve">N/A </v>
      </c>
      <c r="G29" s="13">
        <f>IF('TRANSCRIPT INFO'!F27="Y",'TRANSCRIPT INFO'!D27,0)</f>
        <v>0</v>
      </c>
      <c r="H29" s="13">
        <f t="shared" si="0"/>
        <v>0</v>
      </c>
      <c r="I29" s="13">
        <f t="shared" si="1"/>
        <v>0</v>
      </c>
      <c r="J29" s="1">
        <f t="shared" si="2"/>
        <v>0</v>
      </c>
      <c r="K29" s="1">
        <f t="shared" si="3"/>
        <v>0</v>
      </c>
      <c r="L29" s="1">
        <f>IF('TRANSCRIPT INFO'!E27="Y",VLOOKUP(D29,$N$1:$O$15,2,FALSE),0)</f>
        <v>0</v>
      </c>
      <c r="M29" s="1">
        <f>IF('TRANSCRIPT INFO'!F27="Y",VLOOKUP(F29,$N$1:$O$15,2,FALSE),0)</f>
        <v>0</v>
      </c>
      <c r="N29" s="1">
        <f t="shared" si="4"/>
        <v>0</v>
      </c>
      <c r="O29" s="1">
        <f>IF('TRANSCRIPT INFO'!E27="Y",IF('UNOFFICIAL GPA'!D29="N/A",0,'UNOFFICIAL GPA'!E29),0)</f>
        <v>0</v>
      </c>
    </row>
    <row r="30" spans="1:15" x14ac:dyDescent="0.2">
      <c r="A30" s="1">
        <f>+'TRANSCRIPT INFO'!A28</f>
        <v>13</v>
      </c>
      <c r="B30" s="1">
        <f>IF('TRANSCRIPT INFO'!E28="Y",+'TRANSCRIPT INFO'!B28,'TRANSCRIPT INFO'!H28)</f>
        <v>0</v>
      </c>
      <c r="C30" s="1">
        <f>IF('TRANSCRIPT INFO'!E28="Y",+'TRANSCRIPT INFO'!C28,'TRANSCRIPT INFO'!I28)</f>
        <v>0</v>
      </c>
      <c r="D30" s="13" t="str">
        <f>+IF('TRANSCRIPT INFO'!L28="N/A","N/A",'TRANSCRIPT INFO'!L28)</f>
        <v>N/A</v>
      </c>
      <c r="E30" s="13">
        <f>IF('TRANSCRIPT INFO'!L28="N/A",0,IF('TRANSCRIPT INFO'!E28="Y",'TRANSCRIPT INFO'!D28,IF('TRANSCRIPT INFO'!K28="S",'TRANSCRIPT INFO'!J28,'TRANSCRIPT INFO'!J28*2/3)))</f>
        <v>0</v>
      </c>
      <c r="F30" s="13" t="str">
        <f>+IF('TRANSCRIPT INFO'!O28="N/A","N/A ",'TRANSCRIPT INFO'!O28)</f>
        <v xml:space="preserve">N/A </v>
      </c>
      <c r="G30" s="13">
        <f>IF('TRANSCRIPT INFO'!F28="Y",'TRANSCRIPT INFO'!D28,0)</f>
        <v>0</v>
      </c>
      <c r="H30" s="13">
        <f t="shared" si="0"/>
        <v>0</v>
      </c>
      <c r="I30" s="13">
        <f t="shared" si="1"/>
        <v>0</v>
      </c>
      <c r="J30" s="1">
        <f t="shared" si="2"/>
        <v>0</v>
      </c>
      <c r="K30" s="1">
        <f t="shared" si="3"/>
        <v>0</v>
      </c>
      <c r="L30" s="1">
        <f>IF('TRANSCRIPT INFO'!E28="Y",VLOOKUP(D30,$N$1:$O$15,2,FALSE),0)</f>
        <v>0</v>
      </c>
      <c r="M30" s="1">
        <f>IF('TRANSCRIPT INFO'!F28="Y",VLOOKUP(F30,$N$1:$O$15,2,FALSE),0)</f>
        <v>0</v>
      </c>
      <c r="N30" s="1">
        <f t="shared" si="4"/>
        <v>0</v>
      </c>
      <c r="O30" s="1">
        <f>IF('TRANSCRIPT INFO'!E28="Y",IF('UNOFFICIAL GPA'!D30="N/A",0,'UNOFFICIAL GPA'!E30),0)</f>
        <v>0</v>
      </c>
    </row>
    <row r="31" spans="1:15" s="16" customFormat="1" x14ac:dyDescent="0.2">
      <c r="A31" s="17" t="s">
        <v>90</v>
      </c>
      <c r="B31" s="17"/>
      <c r="C31" s="17"/>
      <c r="D31" s="18"/>
      <c r="E31" s="18">
        <f>SUM(E18:E30)</f>
        <v>0</v>
      </c>
      <c r="F31" s="18"/>
      <c r="G31" s="18">
        <f>SUM(G18:G30)</f>
        <v>0</v>
      </c>
      <c r="H31" s="18">
        <f t="shared" ref="H31:O31" si="5">SUM(H18:H30)</f>
        <v>0</v>
      </c>
      <c r="I31" s="18">
        <f t="shared" si="5"/>
        <v>0</v>
      </c>
      <c r="J31" s="18">
        <f t="shared" si="5"/>
        <v>0</v>
      </c>
      <c r="K31" s="18">
        <f t="shared" si="5"/>
        <v>0</v>
      </c>
      <c r="L31" s="18">
        <f t="shared" si="5"/>
        <v>0</v>
      </c>
      <c r="M31" s="18">
        <f t="shared" si="5"/>
        <v>0</v>
      </c>
      <c r="N31" s="18">
        <f t="shared" si="5"/>
        <v>0</v>
      </c>
      <c r="O31" s="18">
        <f t="shared" si="5"/>
        <v>0</v>
      </c>
    </row>
    <row r="32" spans="1:15" x14ac:dyDescent="0.2">
      <c r="A32" s="1">
        <f>+'TRANSCRIPT INFO'!A30</f>
        <v>14</v>
      </c>
      <c r="B32" s="1" t="str">
        <f>IF('TRANSCRIPT INFO'!E30="Y",+'TRANSCRIPT INFO'!B30,'TRANSCRIPT INFO'!H30)</f>
        <v>ENGR 10</v>
      </c>
      <c r="C32" s="1" t="str">
        <f>IF('TRANSCRIPT INFO'!E30="Y",+'TRANSCRIPT INFO'!C30,'TRANSCRIPT INFO'!I30)</f>
        <v>INTRODUCTION TO ENGINEERING</v>
      </c>
      <c r="D32" s="13" t="str">
        <f>+IF('TRANSCRIPT INFO'!L30="N/A","N/A",'TRANSCRIPT INFO'!L30)</f>
        <v>N/A</v>
      </c>
      <c r="E32" s="13">
        <f>IF('TRANSCRIPT INFO'!L30="N/A",0,IF('TRANSCRIPT INFO'!E30="Y",'TRANSCRIPT INFO'!D30,IF('TRANSCRIPT INFO'!K30="S",'TRANSCRIPT INFO'!J30,'TRANSCRIPT INFO'!J30*2/3)))</f>
        <v>0</v>
      </c>
      <c r="F32" s="13" t="str">
        <f>+IF('TRANSCRIPT INFO'!O30="N/A","N/A ",'TRANSCRIPT INFO'!O30)</f>
        <v xml:space="preserve">N/A </v>
      </c>
      <c r="G32" s="13">
        <f>IF('TRANSCRIPT INFO'!F30="Y",'TRANSCRIPT INFO'!D30,0)</f>
        <v>0</v>
      </c>
      <c r="H32" s="13">
        <f>VLOOKUP(D32,$N$1:$O$15,2)</f>
        <v>0</v>
      </c>
      <c r="I32" s="13">
        <f>VLOOKUP(F32,$N$1:$O$15,2)</f>
        <v>0</v>
      </c>
      <c r="J32" s="1">
        <f>+E32*H32+G32*I32</f>
        <v>0</v>
      </c>
      <c r="K32" s="1">
        <f>IF(D32=0,0,E32)+IF(F32=0,0,G32)</f>
        <v>0</v>
      </c>
      <c r="L32" s="1">
        <f>IF('TRANSCRIPT INFO'!E30="Y",VLOOKUP(D32,$N$1:$O$15,2,FALSE),0)</f>
        <v>0</v>
      </c>
      <c r="M32" s="1">
        <f>IF('TRANSCRIPT INFO'!F30="Y",VLOOKUP(F32,$N$1:$O$15,2,FALSE),0)</f>
        <v>0</v>
      </c>
      <c r="N32" s="1">
        <f>+E32*L32+G32*M32</f>
        <v>0</v>
      </c>
      <c r="O32" s="1">
        <f>IF('TRANSCRIPT INFO'!E30="Y",IF('UNOFFICIAL GPA'!D32="N/A",0,'UNOFFICIAL GPA'!E32),0)</f>
        <v>0</v>
      </c>
    </row>
    <row r="33" spans="1:15" x14ac:dyDescent="0.2">
      <c r="A33" s="1">
        <f>+'TRANSCRIPT INFO'!A31</f>
        <v>15</v>
      </c>
      <c r="B33" s="1" t="str">
        <f>IF('TRANSCRIPT INFO'!E31="Y",+'TRANSCRIPT INFO'!B31,'TRANSCRIPT INFO'!H31)</f>
        <v>MATE 25</v>
      </c>
      <c r="C33" s="1" t="str">
        <f>IF('TRANSCRIPT INFO'!E31="Y",+'TRANSCRIPT INFO'!C31,'TRANSCRIPT INFO'!I31)</f>
        <v>INTRODUCTION TO MATERIALS</v>
      </c>
      <c r="D33" s="13" t="str">
        <f>+IF('TRANSCRIPT INFO'!L31="N/A","N/A",'TRANSCRIPT INFO'!L31)</f>
        <v>N/A</v>
      </c>
      <c r="E33" s="13">
        <f>IF('TRANSCRIPT INFO'!L31="N/A",0,IF('TRANSCRIPT INFO'!E31="Y",'TRANSCRIPT INFO'!D31,IF('TRANSCRIPT INFO'!K31="S",'TRANSCRIPT INFO'!J31,'TRANSCRIPT INFO'!J31*2/3)))</f>
        <v>0</v>
      </c>
      <c r="F33" s="13" t="str">
        <f>+IF('TRANSCRIPT INFO'!O31="N/A","N/A ",'TRANSCRIPT INFO'!O31)</f>
        <v xml:space="preserve">N/A </v>
      </c>
      <c r="G33" s="13">
        <f>IF('TRANSCRIPT INFO'!F31="Y",'TRANSCRIPT INFO'!D31,0)</f>
        <v>0</v>
      </c>
      <c r="H33" s="13">
        <f>VLOOKUP(D33,$N$1:$O$15,2)</f>
        <v>0</v>
      </c>
      <c r="I33" s="13">
        <f>VLOOKUP(F33,$N$1:$O$15,2)</f>
        <v>0</v>
      </c>
      <c r="J33" s="1">
        <f>+E33*H33+G33*I33</f>
        <v>0</v>
      </c>
      <c r="K33" s="1">
        <f>IF(D33=0,0,E33)+IF(F33=0,0,G33)</f>
        <v>0</v>
      </c>
      <c r="L33" s="1">
        <f>IF('TRANSCRIPT INFO'!E31="Y",VLOOKUP(D33,$N$1:$O$15,2,FALSE),0)</f>
        <v>0</v>
      </c>
      <c r="M33" s="1">
        <f>IF('TRANSCRIPT INFO'!F31="Y",VLOOKUP(F33,$N$1:$O$15,2,FALSE),0)</f>
        <v>0</v>
      </c>
      <c r="N33" s="1">
        <f>+E33*L33+G33*M33</f>
        <v>0</v>
      </c>
      <c r="O33" s="1">
        <f>IF('TRANSCRIPT INFO'!E31="Y",IF('UNOFFICIAL GPA'!D33="N/A",0,'UNOFFICIAL GPA'!E33),0)</f>
        <v>0</v>
      </c>
    </row>
    <row r="34" spans="1:15" x14ac:dyDescent="0.2">
      <c r="A34" s="1">
        <f>+'TRANSCRIPT INFO'!A32</f>
        <v>16</v>
      </c>
      <c r="B34" s="1" t="str">
        <f>IF('TRANSCRIPT INFO'!E32="Y",+'TRANSCRIPT INFO'!B32,'TRANSCRIPT INFO'!H32)</f>
        <v>CE 99</v>
      </c>
      <c r="C34" s="1" t="str">
        <f>IF('TRANSCRIPT INFO'!E32="Y",+'TRANSCRIPT INFO'!C32,'TRANSCRIPT INFO'!I32)</f>
        <v>STATICS</v>
      </c>
      <c r="D34" s="13" t="str">
        <f>+IF('TRANSCRIPT INFO'!L32="N/A","N/A",'TRANSCRIPT INFO'!L32)</f>
        <v>N/A</v>
      </c>
      <c r="E34" s="13">
        <f>IF('TRANSCRIPT INFO'!L32="N/A",0,IF('TRANSCRIPT INFO'!E32="Y",'TRANSCRIPT INFO'!D32,IF('TRANSCRIPT INFO'!K32="S",'TRANSCRIPT INFO'!J32,'TRANSCRIPT INFO'!J32*2/3)))</f>
        <v>0</v>
      </c>
      <c r="F34" s="13" t="str">
        <f>+IF('TRANSCRIPT INFO'!O32="N/A","N/A ",'TRANSCRIPT INFO'!O32)</f>
        <v xml:space="preserve">N/A </v>
      </c>
      <c r="G34" s="13">
        <f>IF('TRANSCRIPT INFO'!F32="Y",'TRANSCRIPT INFO'!D32,0)</f>
        <v>0</v>
      </c>
      <c r="H34" s="13">
        <f>VLOOKUP(D34,$N$1:$O$15,2)</f>
        <v>0</v>
      </c>
      <c r="I34" s="13">
        <f>VLOOKUP(F34,$N$1:$O$15,2)</f>
        <v>0</v>
      </c>
      <c r="J34" s="1">
        <f>+E34*H34+G34*I34</f>
        <v>0</v>
      </c>
      <c r="K34" s="1">
        <f>IF(D34=0,0,E34)+IF(F34=0,0,G34)</f>
        <v>0</v>
      </c>
      <c r="L34" s="1">
        <f>IF('TRANSCRIPT INFO'!E32="Y",VLOOKUP(D34,$N$1:$O$15,2,FALSE),0)</f>
        <v>0</v>
      </c>
      <c r="M34" s="1">
        <f>IF('TRANSCRIPT INFO'!F32="Y",VLOOKUP(F34,$N$1:$O$15,2,FALSE),0)</f>
        <v>0</v>
      </c>
      <c r="N34" s="1">
        <f>+E34*L34+G34*M34</f>
        <v>0</v>
      </c>
      <c r="O34" s="1">
        <f>IF('TRANSCRIPT INFO'!E32="Y",IF('UNOFFICIAL GPA'!D34="N/A",0,'UNOFFICIAL GPA'!E34),0)</f>
        <v>0</v>
      </c>
    </row>
    <row r="35" spans="1:15" x14ac:dyDescent="0.2">
      <c r="A35" s="1">
        <f>+'TRANSCRIPT INFO'!A33</f>
        <v>17</v>
      </c>
      <c r="B35" s="1" t="str">
        <f>IF('TRANSCRIPT INFO'!E33="Y",+'TRANSCRIPT INFO'!B33,'TRANSCRIPT INFO'!H33)</f>
        <v>EE 98</v>
      </c>
      <c r="C35" s="1" t="str">
        <f>IF('TRANSCRIPT INFO'!E33="Y",+'TRANSCRIPT INFO'!C33,'TRANSCRIPT INFO'!I33)</f>
        <v>INTRODUCTION TO CIRCUIT ANALYSIS</v>
      </c>
      <c r="D35" s="13" t="str">
        <f>+IF('TRANSCRIPT INFO'!L33="N/A","N/A",'TRANSCRIPT INFO'!L33)</f>
        <v>N/A</v>
      </c>
      <c r="E35" s="13">
        <f>IF('TRANSCRIPT INFO'!L33="N/A",0,IF('TRANSCRIPT INFO'!E33="Y",'TRANSCRIPT INFO'!D33,IF('TRANSCRIPT INFO'!K33="S",'TRANSCRIPT INFO'!J33,'TRANSCRIPT INFO'!J33*2/3)))</f>
        <v>0</v>
      </c>
      <c r="F35" s="13" t="str">
        <f>+IF('TRANSCRIPT INFO'!O33="N/A","N/A ",'TRANSCRIPT INFO'!O33)</f>
        <v xml:space="preserve">N/A </v>
      </c>
      <c r="G35" s="13">
        <f>IF('TRANSCRIPT INFO'!F33="Y",'TRANSCRIPT INFO'!D33,0)</f>
        <v>0</v>
      </c>
      <c r="H35" s="13">
        <f>VLOOKUP(D35,$N$1:$O$15,2)</f>
        <v>0</v>
      </c>
      <c r="I35" s="13">
        <f>VLOOKUP(F35,$N$1:$O$15,2)</f>
        <v>0</v>
      </c>
      <c r="J35" s="1">
        <f>+E35*H35+G35*I35</f>
        <v>0</v>
      </c>
      <c r="K35" s="1">
        <f>IF(D35=0,0,E35)+IF(F35=0,0,G35)</f>
        <v>0</v>
      </c>
      <c r="L35" s="1">
        <f>IF('TRANSCRIPT INFO'!E33="Y",VLOOKUP(D35,$N$1:$O$15,2,FALSE),0)</f>
        <v>0</v>
      </c>
      <c r="M35" s="1">
        <f>IF('TRANSCRIPT INFO'!F33="Y",VLOOKUP(F35,$N$1:$O$15,2,FALSE),0)</f>
        <v>0</v>
      </c>
      <c r="N35" s="1">
        <f>+E35*L35+G35*M35</f>
        <v>0</v>
      </c>
      <c r="O35" s="1">
        <f>IF('TRANSCRIPT INFO'!E33="Y",IF('UNOFFICIAL GPA'!D35="N/A",0,'UNOFFICIAL GPA'!E35),0)</f>
        <v>0</v>
      </c>
    </row>
    <row r="36" spans="1:15" x14ac:dyDescent="0.2">
      <c r="A36" s="1">
        <f>+'TRANSCRIPT INFO'!A34</f>
        <v>18</v>
      </c>
      <c r="B36" s="1">
        <f>IF('TRANSCRIPT INFO'!E34="Y",+'TRANSCRIPT INFO'!B34,'TRANSCRIPT INFO'!H34)</f>
        <v>0</v>
      </c>
      <c r="C36" s="1">
        <f>IF('TRANSCRIPT INFO'!E34="Y",+'TRANSCRIPT INFO'!C34,'TRANSCRIPT INFO'!I34)</f>
        <v>0</v>
      </c>
      <c r="D36" s="13" t="str">
        <f>+IF('TRANSCRIPT INFO'!L34="N/A","N/A",'TRANSCRIPT INFO'!L34)</f>
        <v>N/A</v>
      </c>
      <c r="E36" s="13">
        <f>IF('TRANSCRIPT INFO'!L34="N/A",0,IF('TRANSCRIPT INFO'!E34="Y",'TRANSCRIPT INFO'!D34,IF('TRANSCRIPT INFO'!K34="S",'TRANSCRIPT INFO'!J34,'TRANSCRIPT INFO'!J34*2/3)))</f>
        <v>0</v>
      </c>
      <c r="F36" s="13" t="str">
        <f>+IF('TRANSCRIPT INFO'!O34="N/A","N/A ",'TRANSCRIPT INFO'!O34)</f>
        <v xml:space="preserve">N/A </v>
      </c>
      <c r="G36" s="13">
        <f>IF('TRANSCRIPT INFO'!F34="Y",'TRANSCRIPT INFO'!D34,0)</f>
        <v>0</v>
      </c>
      <c r="H36" s="13">
        <f>VLOOKUP(D36,$N$1:$O$15,2)</f>
        <v>0</v>
      </c>
      <c r="I36" s="13">
        <f>VLOOKUP(F36,$N$1:$O$15,2)</f>
        <v>0</v>
      </c>
      <c r="J36" s="1">
        <f>+E36*H36+G36*I36</f>
        <v>0</v>
      </c>
      <c r="K36" s="1">
        <f>IF(D36=0,0,E36)+IF(F36=0,0,G36)</f>
        <v>0</v>
      </c>
      <c r="L36" s="1">
        <f>IF('TRANSCRIPT INFO'!E34="Y",VLOOKUP(D36,$N$1:$O$15,2,FALSE),0)</f>
        <v>0</v>
      </c>
      <c r="M36" s="1">
        <f>IF('TRANSCRIPT INFO'!F34="Y",VLOOKUP(F36,$N$1:$O$15,2,FALSE),0)</f>
        <v>0</v>
      </c>
      <c r="N36" s="1">
        <f>+E36*L36+G36*M36</f>
        <v>0</v>
      </c>
      <c r="O36" s="1">
        <f>IF('TRANSCRIPT INFO'!E34="Y",IF('UNOFFICIAL GPA'!D36="N/A",0,'UNOFFICIAL GPA'!E36),0)</f>
        <v>0</v>
      </c>
    </row>
    <row r="37" spans="1:15" s="16" customFormat="1" x14ac:dyDescent="0.2">
      <c r="A37" s="17" t="s">
        <v>90</v>
      </c>
      <c r="B37" s="17"/>
      <c r="C37" s="17"/>
      <c r="D37" s="17"/>
      <c r="E37" s="17">
        <f>SUM(E32:E36)</f>
        <v>0</v>
      </c>
      <c r="F37" s="17"/>
      <c r="G37" s="17">
        <f>SUM(G32:G36)</f>
        <v>0</v>
      </c>
      <c r="H37" s="17">
        <f t="shared" ref="H37:O37" si="6">SUM(H32:H36)</f>
        <v>0</v>
      </c>
      <c r="I37" s="17">
        <f t="shared" si="6"/>
        <v>0</v>
      </c>
      <c r="J37" s="17">
        <f t="shared" si="6"/>
        <v>0</v>
      </c>
      <c r="K37" s="17">
        <f t="shared" si="6"/>
        <v>0</v>
      </c>
      <c r="L37" s="17">
        <f t="shared" si="6"/>
        <v>0</v>
      </c>
      <c r="M37" s="17">
        <f t="shared" si="6"/>
        <v>0</v>
      </c>
      <c r="N37" s="17">
        <f t="shared" si="6"/>
        <v>0</v>
      </c>
      <c r="O37" s="17">
        <f t="shared" si="6"/>
        <v>0</v>
      </c>
    </row>
    <row r="38" spans="1:15" x14ac:dyDescent="0.2">
      <c r="A38" s="1">
        <f>+'TRANSCRIPT INFO'!A36</f>
        <v>19</v>
      </c>
      <c r="B38" s="1" t="str">
        <f>IF('TRANSCRIPT INFO'!E36="Y",+'TRANSCRIPT INFO'!B36,'TRANSCRIPT INFO'!H36)</f>
        <v>CHEM 161A</v>
      </c>
      <c r="C38" s="1" t="str">
        <f>IF('TRANSCRIPT INFO'!E36="Y",+'TRANSCRIPT INFO'!C36,'TRANSCRIPT INFO'!I36)</f>
        <v>PHYSICAL CHEMISTRY</v>
      </c>
      <c r="D38" s="13" t="str">
        <f>+IF('TRANSCRIPT INFO'!L36="N/A","N/A",'TRANSCRIPT INFO'!L36)</f>
        <v>N/A</v>
      </c>
      <c r="E38" s="13">
        <f>IF('TRANSCRIPT INFO'!L36="N/A",0,IF('TRANSCRIPT INFO'!E36="Y",'TRANSCRIPT INFO'!D36,IF('TRANSCRIPT INFO'!K36="S",'TRANSCRIPT INFO'!J36,'TRANSCRIPT INFO'!J36*2/3)))</f>
        <v>0</v>
      </c>
      <c r="F38" s="13" t="str">
        <f>+IF('TRANSCRIPT INFO'!O36="N/A","N/A ",'TRANSCRIPT INFO'!O36)</f>
        <v xml:space="preserve">N/A </v>
      </c>
      <c r="G38" s="13">
        <f>IF('TRANSCRIPT INFO'!F36="Y",'TRANSCRIPT INFO'!D36,0)</f>
        <v>0</v>
      </c>
      <c r="H38" s="13">
        <f t="shared" ref="H38:H57" si="7">VLOOKUP(D38,$N$1:$O$15,2)</f>
        <v>0</v>
      </c>
      <c r="I38" s="13">
        <f t="shared" ref="I38:I57" si="8">VLOOKUP(F38,$N$1:$O$15,2)</f>
        <v>0</v>
      </c>
      <c r="J38" s="1">
        <f t="shared" ref="J38:J57" si="9">+E38*H38+G38*I38</f>
        <v>0</v>
      </c>
      <c r="K38" s="1">
        <f t="shared" ref="K38:K57" si="10">IF(D38=0,0,E38)+IF(F38=0,0,G38)</f>
        <v>0</v>
      </c>
      <c r="L38" s="1">
        <f>IF('TRANSCRIPT INFO'!E36="Y",VLOOKUP(D38,$N$1:$O$15,2,FALSE),0)</f>
        <v>0</v>
      </c>
      <c r="M38" s="1">
        <f>IF('TRANSCRIPT INFO'!F36="Y",VLOOKUP(F38,$N$1:$O$15,2,FALSE),0)</f>
        <v>0</v>
      </c>
      <c r="N38" s="1">
        <f t="shared" ref="N38:N57" si="11">+E38*L38+G38*M38</f>
        <v>0</v>
      </c>
      <c r="O38" s="1">
        <f>IF('TRANSCRIPT INFO'!E36="Y",IF('UNOFFICIAL GPA'!D38="N/A",0,'UNOFFICIAL GPA'!E38),0)</f>
        <v>0</v>
      </c>
    </row>
    <row r="39" spans="1:15" x14ac:dyDescent="0.2">
      <c r="A39" s="1">
        <f>+'TRANSCRIPT INFO'!A37</f>
        <v>20</v>
      </c>
      <c r="B39" s="1" t="str">
        <f>IF('TRANSCRIPT INFO'!E37="Y",+'TRANSCRIPT INFO'!B37,'TRANSCRIPT INFO'!H37)</f>
        <v>MATE 115</v>
      </c>
      <c r="C39" s="1" t="str">
        <f>IF('TRANSCRIPT INFO'!E37="Y",+'TRANSCRIPT INFO'!C37,'TRANSCRIPT INFO'!I37)</f>
        <v>STRUCTURE &amp; PROPERTIES OF SOLIDS</v>
      </c>
      <c r="D39" s="13" t="str">
        <f>+IF('TRANSCRIPT INFO'!L37="N/A","N/A",'TRANSCRIPT INFO'!L37)</f>
        <v>N/A</v>
      </c>
      <c r="E39" s="13">
        <f>IF('TRANSCRIPT INFO'!L37="N/A",0,IF('TRANSCRIPT INFO'!E37="Y",'TRANSCRIPT INFO'!D37,IF('TRANSCRIPT INFO'!K37="S",'TRANSCRIPT INFO'!J37,'TRANSCRIPT INFO'!J37*2/3)))</f>
        <v>0</v>
      </c>
      <c r="F39" s="13" t="str">
        <f>+IF('TRANSCRIPT INFO'!O37="N/A","N/A ",'TRANSCRIPT INFO'!O37)</f>
        <v xml:space="preserve">N/A </v>
      </c>
      <c r="G39" s="13">
        <f>IF('TRANSCRIPT INFO'!F37="Y",'TRANSCRIPT INFO'!D37,0)</f>
        <v>0</v>
      </c>
      <c r="H39" s="13">
        <f t="shared" si="7"/>
        <v>0</v>
      </c>
      <c r="I39" s="13">
        <f t="shared" si="8"/>
        <v>0</v>
      </c>
      <c r="J39" s="1">
        <f t="shared" si="9"/>
        <v>0</v>
      </c>
      <c r="K39" s="1">
        <f t="shared" si="10"/>
        <v>0</v>
      </c>
      <c r="L39" s="1">
        <f>IF('TRANSCRIPT INFO'!E37="Y",VLOOKUP(D39,$N$1:$O$15,2,FALSE),0)</f>
        <v>0</v>
      </c>
      <c r="M39" s="1">
        <f>IF('TRANSCRIPT INFO'!F37="Y",VLOOKUP(F39,$N$1:$O$15,2,FALSE),0)</f>
        <v>0</v>
      </c>
      <c r="N39" s="1">
        <f t="shared" si="11"/>
        <v>0</v>
      </c>
      <c r="O39" s="1">
        <f>IF('TRANSCRIPT INFO'!E37="Y",IF('UNOFFICIAL GPA'!D39="N/A",0,'UNOFFICIAL GPA'!E39),0)</f>
        <v>0</v>
      </c>
    </row>
    <row r="40" spans="1:15" x14ac:dyDescent="0.2">
      <c r="A40" s="1">
        <f>+'TRANSCRIPT INFO'!A38</f>
        <v>21</v>
      </c>
      <c r="B40" s="1" t="str">
        <f>IF('TRANSCRIPT INFO'!E38="Y",+'TRANSCRIPT INFO'!B38,'TRANSCRIPT INFO'!H38)</f>
        <v>MATE 141</v>
      </c>
      <c r="C40" s="1" t="str">
        <f>IF('TRANSCRIPT INFO'!E38="Y",+'TRANSCRIPT INFO'!C38,'TRANSCRIPT INFO'!I38)</f>
        <v>MATERIALS ANALYSIS</v>
      </c>
      <c r="D40" s="13" t="str">
        <f>+IF('TRANSCRIPT INFO'!L38="N/A","N/A",'TRANSCRIPT INFO'!L38)</f>
        <v>N/A</v>
      </c>
      <c r="E40" s="13">
        <f>IF('TRANSCRIPT INFO'!L38="N/A",0,IF('TRANSCRIPT INFO'!E38="Y",'TRANSCRIPT INFO'!D38,IF('TRANSCRIPT INFO'!K38="S",'TRANSCRIPT INFO'!J38,'TRANSCRIPT INFO'!J38*2/3)))</f>
        <v>0</v>
      </c>
      <c r="F40" s="13" t="str">
        <f>+IF('TRANSCRIPT INFO'!O38="N/A","N/A ",'TRANSCRIPT INFO'!O38)</f>
        <v xml:space="preserve">N/A </v>
      </c>
      <c r="G40" s="13">
        <f>IF('TRANSCRIPT INFO'!F38="Y",'TRANSCRIPT INFO'!D38,0)</f>
        <v>0</v>
      </c>
      <c r="H40" s="13">
        <f t="shared" si="7"/>
        <v>0</v>
      </c>
      <c r="I40" s="13">
        <f t="shared" si="8"/>
        <v>0</v>
      </c>
      <c r="J40" s="1">
        <f t="shared" si="9"/>
        <v>0</v>
      </c>
      <c r="K40" s="1">
        <f t="shared" si="10"/>
        <v>0</v>
      </c>
      <c r="L40" s="1">
        <f>IF('TRANSCRIPT INFO'!E38="Y",VLOOKUP(D40,$N$1:$O$15,2,FALSE),0)</f>
        <v>0</v>
      </c>
      <c r="M40" s="1">
        <f>IF('TRANSCRIPT INFO'!F38="Y",VLOOKUP(F40,$N$1:$O$15,2,FALSE),0)</f>
        <v>0</v>
      </c>
      <c r="N40" s="1">
        <f t="shared" si="11"/>
        <v>0</v>
      </c>
      <c r="O40" s="1">
        <f>IF('TRANSCRIPT INFO'!E38="Y",IF('UNOFFICIAL GPA'!D40="N/A",0,'UNOFFICIAL GPA'!E40),0)</f>
        <v>0</v>
      </c>
    </row>
    <row r="41" spans="1:15" x14ac:dyDescent="0.2">
      <c r="A41" s="1">
        <f>+'TRANSCRIPT INFO'!A39</f>
        <v>22</v>
      </c>
      <c r="B41" s="1" t="str">
        <f>IF('TRANSCRIPT INFO'!E39="Y",+'TRANSCRIPT INFO'!B39,'TRANSCRIPT INFO'!H39)</f>
        <v>MATE 151</v>
      </c>
      <c r="C41" s="1" t="str">
        <f>IF('TRANSCRIPT INFO'!E39="Y",+'TRANSCRIPT INFO'!C39,'TRANSCRIPT INFO'!I39)</f>
        <v>PROC ENGR THERMODYNAMICS</v>
      </c>
      <c r="D41" s="13" t="str">
        <f>+IF('TRANSCRIPT INFO'!L39="N/A","N/A",'TRANSCRIPT INFO'!L39)</f>
        <v>N/A</v>
      </c>
      <c r="E41" s="13">
        <f>IF('TRANSCRIPT INFO'!L39="N/A",0,IF('TRANSCRIPT INFO'!E39="Y",'TRANSCRIPT INFO'!D39,IF('TRANSCRIPT INFO'!K39="S",'TRANSCRIPT INFO'!J39,'TRANSCRIPT INFO'!J39*2/3)))</f>
        <v>0</v>
      </c>
      <c r="F41" s="13" t="str">
        <f>+IF('TRANSCRIPT INFO'!O39="N/A","N/A ",'TRANSCRIPT INFO'!O39)</f>
        <v xml:space="preserve">N/A </v>
      </c>
      <c r="G41" s="13">
        <f>IF('TRANSCRIPT INFO'!F39="Y",'TRANSCRIPT INFO'!D39,0)</f>
        <v>0</v>
      </c>
      <c r="H41" s="13">
        <f t="shared" si="7"/>
        <v>0</v>
      </c>
      <c r="I41" s="13">
        <f t="shared" si="8"/>
        <v>0</v>
      </c>
      <c r="J41" s="1">
        <f t="shared" si="9"/>
        <v>0</v>
      </c>
      <c r="K41" s="1">
        <f t="shared" si="10"/>
        <v>0</v>
      </c>
      <c r="L41" s="1">
        <f>IF('TRANSCRIPT INFO'!E39="Y",VLOOKUP(D41,$N$1:$O$15,2,FALSE),0)</f>
        <v>0</v>
      </c>
      <c r="M41" s="1">
        <f>IF('TRANSCRIPT INFO'!F39="Y",VLOOKUP(F41,$N$1:$O$15,2,FALSE),0)</f>
        <v>0</v>
      </c>
      <c r="N41" s="1">
        <f t="shared" si="11"/>
        <v>0</v>
      </c>
      <c r="O41" s="1">
        <f>IF('TRANSCRIPT INFO'!E39="Y",IF('UNOFFICIAL GPA'!D41="N/A",0,'UNOFFICIAL GPA'!E41),0)</f>
        <v>0</v>
      </c>
    </row>
    <row r="42" spans="1:15" x14ac:dyDescent="0.2">
      <c r="A42" s="1">
        <f>+'TRANSCRIPT INFO'!A40</f>
        <v>23</v>
      </c>
      <c r="B42" s="1" t="str">
        <f>IF('TRANSCRIPT INFO'!E40="Y",+'TRANSCRIPT INFO'!B40,'TRANSCRIPT INFO'!H40)</f>
        <v>MATE 152</v>
      </c>
      <c r="C42" s="1" t="str">
        <f>IF('TRANSCRIPT INFO'!E40="Y",+'TRANSCRIPT INFO'!C40,'TRANSCRIPT INFO'!I40)</f>
        <v>SOLID STATE KINETICS</v>
      </c>
      <c r="D42" s="13" t="str">
        <f>+IF('TRANSCRIPT INFO'!L40="N/A","N/A",'TRANSCRIPT INFO'!L40)</f>
        <v>N/A</v>
      </c>
      <c r="E42" s="13">
        <f>IF('TRANSCRIPT INFO'!L40="N/A",0,IF('TRANSCRIPT INFO'!E40="Y",'TRANSCRIPT INFO'!D40,IF('TRANSCRIPT INFO'!K40="S",'TRANSCRIPT INFO'!J40,'TRANSCRIPT INFO'!J40*2/3)))</f>
        <v>0</v>
      </c>
      <c r="F42" s="13" t="str">
        <f>+IF('TRANSCRIPT INFO'!O40="N/A","N/A ",'TRANSCRIPT INFO'!O40)</f>
        <v xml:space="preserve">N/A </v>
      </c>
      <c r="G42" s="13">
        <f>IF('TRANSCRIPT INFO'!F40="Y",'TRANSCRIPT INFO'!D40,0)</f>
        <v>0</v>
      </c>
      <c r="H42" s="13">
        <f t="shared" si="7"/>
        <v>0</v>
      </c>
      <c r="I42" s="13">
        <f t="shared" si="8"/>
        <v>0</v>
      </c>
      <c r="J42" s="1">
        <f t="shared" si="9"/>
        <v>0</v>
      </c>
      <c r="K42" s="1">
        <f t="shared" si="10"/>
        <v>0</v>
      </c>
      <c r="L42" s="1">
        <f>IF('TRANSCRIPT INFO'!E40="Y",VLOOKUP(D42,$N$1:$O$15,2,FALSE),0)</f>
        <v>0</v>
      </c>
      <c r="M42" s="1">
        <f>IF('TRANSCRIPT INFO'!F40="Y",VLOOKUP(F42,$N$1:$O$15,2,FALSE),0)</f>
        <v>0</v>
      </c>
      <c r="N42" s="1">
        <f t="shared" si="11"/>
        <v>0</v>
      </c>
      <c r="O42" s="1">
        <f>IF('TRANSCRIPT INFO'!E40="Y",IF('UNOFFICIAL GPA'!D42="N/A",0,'UNOFFICIAL GPA'!E42),0)</f>
        <v>0</v>
      </c>
    </row>
    <row r="43" spans="1:15" x14ac:dyDescent="0.2">
      <c r="A43" s="1">
        <f>+'TRANSCRIPT INFO'!A41</f>
        <v>24</v>
      </c>
      <c r="B43" s="1" t="str">
        <f>IF('TRANSCRIPT INFO'!E41="Y",+'TRANSCRIPT INFO'!B41,'TRANSCRIPT INFO'!H41)</f>
        <v>MATE 153</v>
      </c>
      <c r="C43" s="1" t="str">
        <f>IF('TRANSCRIPT INFO'!E41="Y",+'TRANSCRIPT INFO'!C41,'TRANSCRIPT INFO'!I41)</f>
        <v>ELECTRONIC PROPERTIES OF MATERIALS</v>
      </c>
      <c r="D43" s="13" t="str">
        <f>+IF('TRANSCRIPT INFO'!L41="N/A","N/A",'TRANSCRIPT INFO'!L41)</f>
        <v>N/A</v>
      </c>
      <c r="E43" s="13">
        <f>IF('TRANSCRIPT INFO'!L41="N/A",0,IF('TRANSCRIPT INFO'!E41="Y",'TRANSCRIPT INFO'!D41,IF('TRANSCRIPT INFO'!K41="S",'TRANSCRIPT INFO'!J41,'TRANSCRIPT INFO'!J41*2/3)))</f>
        <v>0</v>
      </c>
      <c r="F43" s="13" t="str">
        <f>+IF('TRANSCRIPT INFO'!O41="N/A","N/A ",'TRANSCRIPT INFO'!O41)</f>
        <v xml:space="preserve">N/A </v>
      </c>
      <c r="G43" s="13">
        <f>IF('TRANSCRIPT INFO'!F41="Y",'TRANSCRIPT INFO'!D41,0)</f>
        <v>0</v>
      </c>
      <c r="H43" s="13">
        <f t="shared" si="7"/>
        <v>0</v>
      </c>
      <c r="I43" s="13">
        <f t="shared" si="8"/>
        <v>0</v>
      </c>
      <c r="J43" s="1">
        <f t="shared" si="9"/>
        <v>0</v>
      </c>
      <c r="K43" s="1">
        <f t="shared" si="10"/>
        <v>0</v>
      </c>
      <c r="L43" s="1">
        <f>IF('TRANSCRIPT INFO'!E41="Y",VLOOKUP(D43,$N$1:$O$15,2,FALSE),0)</f>
        <v>0</v>
      </c>
      <c r="M43" s="1">
        <f>IF('TRANSCRIPT INFO'!F41="Y",VLOOKUP(F43,$N$1:$O$15,2,FALSE),0)</f>
        <v>0</v>
      </c>
      <c r="N43" s="1">
        <f t="shared" si="11"/>
        <v>0</v>
      </c>
      <c r="O43" s="1">
        <f>IF('TRANSCRIPT INFO'!E41="Y",IF('UNOFFICIAL GPA'!D43="N/A",0,'UNOFFICIAL GPA'!E43),0)</f>
        <v>0</v>
      </c>
    </row>
    <row r="44" spans="1:15" x14ac:dyDescent="0.2">
      <c r="A44" s="1">
        <f>+'TRANSCRIPT INFO'!A42</f>
        <v>25</v>
      </c>
      <c r="B44" s="1" t="str">
        <f>IF('TRANSCRIPT INFO'!E42="Y",+'TRANSCRIPT INFO'!B42,'TRANSCRIPT INFO'!H42)</f>
        <v>MATE 154</v>
      </c>
      <c r="C44" s="1" t="str">
        <f>IF('TRANSCRIPT INFO'!E42="Y",+'TRANSCRIPT INFO'!C42,'TRANSCRIPT INFO'!I42)</f>
        <v>METALS AND ALLOYS</v>
      </c>
      <c r="D44" s="13" t="str">
        <f>+IF('TRANSCRIPT INFO'!L42="N/A","N/A",'TRANSCRIPT INFO'!L42)</f>
        <v>N/A</v>
      </c>
      <c r="E44" s="13">
        <f>IF('TRANSCRIPT INFO'!L42="N/A",0,IF('TRANSCRIPT INFO'!E42="Y",'TRANSCRIPT INFO'!D42,IF('TRANSCRIPT INFO'!K42="S",'TRANSCRIPT INFO'!J42,'TRANSCRIPT INFO'!J42*2/3)))</f>
        <v>0</v>
      </c>
      <c r="F44" s="13" t="str">
        <f>+IF('TRANSCRIPT INFO'!O42="N/A","N/A ",'TRANSCRIPT INFO'!O42)</f>
        <v xml:space="preserve">N/A </v>
      </c>
      <c r="G44" s="13">
        <f>IF('TRANSCRIPT INFO'!F42="Y",'TRANSCRIPT INFO'!D42,0)</f>
        <v>0</v>
      </c>
      <c r="H44" s="13">
        <f t="shared" si="7"/>
        <v>0</v>
      </c>
      <c r="I44" s="13">
        <f t="shared" si="8"/>
        <v>0</v>
      </c>
      <c r="J44" s="1">
        <f t="shared" si="9"/>
        <v>0</v>
      </c>
      <c r="K44" s="1">
        <f t="shared" si="10"/>
        <v>0</v>
      </c>
      <c r="L44" s="1">
        <f>IF('TRANSCRIPT INFO'!E42="Y",VLOOKUP(D44,$N$1:$O$15,2,FALSE),0)</f>
        <v>0</v>
      </c>
      <c r="M44" s="1">
        <f>IF('TRANSCRIPT INFO'!F42="Y",VLOOKUP(F44,$N$1:$O$15,2,FALSE),0)</f>
        <v>0</v>
      </c>
      <c r="N44" s="1">
        <f t="shared" si="11"/>
        <v>0</v>
      </c>
      <c r="O44" s="1">
        <f>IF('TRANSCRIPT INFO'!E42="Y",IF('UNOFFICIAL GPA'!D44="N/A",0,'UNOFFICIAL GPA'!E44),0)</f>
        <v>0</v>
      </c>
    </row>
    <row r="45" spans="1:15" x14ac:dyDescent="0.2">
      <c r="A45" s="1">
        <f>+'TRANSCRIPT INFO'!A43</f>
        <v>26</v>
      </c>
      <c r="B45" s="1" t="str">
        <f>IF('TRANSCRIPT INFO'!E43="Y",+'TRANSCRIPT INFO'!B43,'TRANSCRIPT INFO'!H43)</f>
        <v>MATE 155</v>
      </c>
      <c r="C45" s="1" t="str">
        <f>IF('TRANSCRIPT INFO'!E43="Y",+'TRANSCRIPT INFO'!C43,'TRANSCRIPT INFO'!I43)</f>
        <v>MATERIALS SELECTION &amp; PRO. DES.</v>
      </c>
      <c r="D45" s="13" t="str">
        <f>+IF('TRANSCRIPT INFO'!L43="N/A","N/A",'TRANSCRIPT INFO'!L43)</f>
        <v>N/A</v>
      </c>
      <c r="E45" s="13">
        <f>IF('TRANSCRIPT INFO'!L43="N/A",0,IF('TRANSCRIPT INFO'!E43="Y",'TRANSCRIPT INFO'!D43,IF('TRANSCRIPT INFO'!K43="S",'TRANSCRIPT INFO'!J43,'TRANSCRIPT INFO'!J43*2/3)))</f>
        <v>0</v>
      </c>
      <c r="F45" s="13" t="str">
        <f>+IF('TRANSCRIPT INFO'!O43="N/A","N/A ",'TRANSCRIPT INFO'!O43)</f>
        <v xml:space="preserve">N/A </v>
      </c>
      <c r="G45" s="13">
        <f>IF('TRANSCRIPT INFO'!F43="Y",'TRANSCRIPT INFO'!D43,0)</f>
        <v>0</v>
      </c>
      <c r="H45" s="13">
        <f t="shared" si="7"/>
        <v>0</v>
      </c>
      <c r="I45" s="13">
        <f t="shared" si="8"/>
        <v>0</v>
      </c>
      <c r="J45" s="1">
        <f t="shared" si="9"/>
        <v>0</v>
      </c>
      <c r="K45" s="1">
        <f t="shared" si="10"/>
        <v>0</v>
      </c>
      <c r="L45" s="1">
        <f>IF('TRANSCRIPT INFO'!E43="Y",VLOOKUP(D45,$N$1:$O$15,2,FALSE),0)</f>
        <v>0</v>
      </c>
      <c r="M45" s="1">
        <f>IF('TRANSCRIPT INFO'!F43="Y",VLOOKUP(F45,$N$1:$O$15,2,FALSE),0)</f>
        <v>0</v>
      </c>
      <c r="N45" s="1">
        <f t="shared" si="11"/>
        <v>0</v>
      </c>
      <c r="O45" s="1">
        <f>IF('TRANSCRIPT INFO'!E43="Y",IF('UNOFFICIAL GPA'!D45="N/A",0,'UNOFFICIAL GPA'!E45),0)</f>
        <v>0</v>
      </c>
    </row>
    <row r="46" spans="1:15" x14ac:dyDescent="0.2">
      <c r="A46" s="1">
        <f>+'TRANSCRIPT INFO'!A44</f>
        <v>27</v>
      </c>
      <c r="B46" s="1" t="str">
        <f>IF('TRANSCRIPT INFO'!E44="Y",+'TRANSCRIPT INFO'!B44,'TRANSCRIPT INFO'!H44)</f>
        <v>MATE 185</v>
      </c>
      <c r="C46" s="1" t="str">
        <f>IF('TRANSCRIPT INFO'!E44="Y",+'TRANSCRIPT INFO'!C44,'TRANSCRIPT INFO'!I44)</f>
        <v>CERAMICS</v>
      </c>
      <c r="D46" s="13" t="str">
        <f>+IF('TRANSCRIPT INFO'!L44="N/A","N/A",'TRANSCRIPT INFO'!L44)</f>
        <v>N/A</v>
      </c>
      <c r="E46" s="13">
        <f>IF('TRANSCRIPT INFO'!L44="N/A",0,IF('TRANSCRIPT INFO'!E44="Y",'TRANSCRIPT INFO'!D44,IF('TRANSCRIPT INFO'!K44="S",'TRANSCRIPT INFO'!J44,'TRANSCRIPT INFO'!J44*2/3)))</f>
        <v>0</v>
      </c>
      <c r="F46" s="13" t="str">
        <f>+IF('TRANSCRIPT INFO'!O44="N/A","N/A ",'TRANSCRIPT INFO'!O44)</f>
        <v xml:space="preserve">N/A </v>
      </c>
      <c r="G46" s="13">
        <f>IF('TRANSCRIPT INFO'!F44="Y",'TRANSCRIPT INFO'!D44,0)</f>
        <v>0</v>
      </c>
      <c r="H46" s="13">
        <f t="shared" si="7"/>
        <v>0</v>
      </c>
      <c r="I46" s="13">
        <f t="shared" si="8"/>
        <v>0</v>
      </c>
      <c r="J46" s="1">
        <f t="shared" si="9"/>
        <v>0</v>
      </c>
      <c r="K46" s="1">
        <f t="shared" si="10"/>
        <v>0</v>
      </c>
      <c r="L46" s="1">
        <f>IF('TRANSCRIPT INFO'!E44="Y",VLOOKUP(D46,$N$1:$O$15,2,FALSE),0)</f>
        <v>0</v>
      </c>
      <c r="M46" s="1">
        <f>IF('TRANSCRIPT INFO'!F44="Y",VLOOKUP(F46,$N$1:$O$15,2,FALSE),0)</f>
        <v>0</v>
      </c>
      <c r="N46" s="1">
        <f t="shared" si="11"/>
        <v>0</v>
      </c>
      <c r="O46" s="1">
        <f>IF('TRANSCRIPT INFO'!E44="Y",IF('UNOFFICIAL GPA'!D46="N/A",0,'UNOFFICIAL GPA'!E46),0)</f>
        <v>0</v>
      </c>
    </row>
    <row r="47" spans="1:15" x14ac:dyDescent="0.2">
      <c r="A47" s="1">
        <f>+'TRANSCRIPT INFO'!A45</f>
        <v>28</v>
      </c>
      <c r="B47" s="1" t="str">
        <f>IF('TRANSCRIPT INFO'!E45="Y",+'TRANSCRIPT INFO'!B45,'TRANSCRIPT INFO'!H45)</f>
        <v>MATE 186</v>
      </c>
      <c r="C47" s="1" t="str">
        <f>IF('TRANSCRIPT INFO'!E45="Y",+'TRANSCRIPT INFO'!C45,'TRANSCRIPT INFO'!I45)</f>
        <v>POLYMERS</v>
      </c>
      <c r="D47" s="13" t="str">
        <f>+IF('TRANSCRIPT INFO'!L45="N/A","N/A",'TRANSCRIPT INFO'!L45)</f>
        <v>N/A</v>
      </c>
      <c r="E47" s="13">
        <f>IF('TRANSCRIPT INFO'!L45="N/A",0,IF('TRANSCRIPT INFO'!E45="Y",'TRANSCRIPT INFO'!D45,IF('TRANSCRIPT INFO'!K45="S",'TRANSCRIPT INFO'!J45,'TRANSCRIPT INFO'!J45*2/3)))</f>
        <v>0</v>
      </c>
      <c r="F47" s="13" t="str">
        <f>+IF('TRANSCRIPT INFO'!O45="N/A","N/A ",'TRANSCRIPT INFO'!O45)</f>
        <v xml:space="preserve">N/A </v>
      </c>
      <c r="G47" s="13">
        <f>IF('TRANSCRIPT INFO'!F45="Y",'TRANSCRIPT INFO'!D45,0)</f>
        <v>0</v>
      </c>
      <c r="H47" s="13">
        <f t="shared" si="7"/>
        <v>0</v>
      </c>
      <c r="I47" s="13">
        <f t="shared" si="8"/>
        <v>0</v>
      </c>
      <c r="J47" s="1">
        <f t="shared" si="9"/>
        <v>0</v>
      </c>
      <c r="K47" s="1">
        <f t="shared" si="10"/>
        <v>0</v>
      </c>
      <c r="L47" s="1">
        <f>IF('TRANSCRIPT INFO'!E45="Y",VLOOKUP(D47,$N$1:$O$15,2,FALSE),0)</f>
        <v>0</v>
      </c>
      <c r="M47" s="1">
        <f>IF('TRANSCRIPT INFO'!F45="Y",VLOOKUP(F47,$N$1:$O$15,2,FALSE),0)</f>
        <v>0</v>
      </c>
      <c r="N47" s="1">
        <f t="shared" si="11"/>
        <v>0</v>
      </c>
      <c r="O47" s="1">
        <f>IF('TRANSCRIPT INFO'!E45="Y",IF('UNOFFICIAL GPA'!D47="N/A",0,'UNOFFICIAL GPA'!E47),0)</f>
        <v>0</v>
      </c>
    </row>
    <row r="48" spans="1:15" x14ac:dyDescent="0.2">
      <c r="A48" s="1">
        <f>+'TRANSCRIPT INFO'!A46</f>
        <v>29</v>
      </c>
      <c r="B48" s="1" t="str">
        <f>IF('TRANSCRIPT INFO'!E46="Y",+'TRANSCRIPT INFO'!B46,'TRANSCRIPT INFO'!H46)</f>
        <v>MATE 195</v>
      </c>
      <c r="C48" s="1" t="str">
        <f>IF('TRANSCRIPT INFO'!E46="Y",+'TRANSCRIPT INFO'!C46,'TRANSCRIPT INFO'!I46)</f>
        <v>MECHANICAL BEHAVIOR OF MATERIALS</v>
      </c>
      <c r="D48" s="13" t="str">
        <f>+IF('TRANSCRIPT INFO'!L46="N/A","N/A",'TRANSCRIPT INFO'!L46)</f>
        <v>N/A</v>
      </c>
      <c r="E48" s="13">
        <f>IF('TRANSCRIPT INFO'!L46="N/A",0,IF('TRANSCRIPT INFO'!E46="Y",'TRANSCRIPT INFO'!D46,IF('TRANSCRIPT INFO'!K46="S",'TRANSCRIPT INFO'!J46,'TRANSCRIPT INFO'!J46*2/3)))</f>
        <v>0</v>
      </c>
      <c r="F48" s="13" t="str">
        <f>+IF('TRANSCRIPT INFO'!O46="N/A","N/A ",'TRANSCRIPT INFO'!O46)</f>
        <v xml:space="preserve">N/A </v>
      </c>
      <c r="G48" s="13">
        <f>IF('TRANSCRIPT INFO'!F46="Y",'TRANSCRIPT INFO'!D46,0)</f>
        <v>0</v>
      </c>
      <c r="H48" s="13">
        <f t="shared" si="7"/>
        <v>0</v>
      </c>
      <c r="I48" s="13">
        <f t="shared" si="8"/>
        <v>0</v>
      </c>
      <c r="J48" s="1">
        <f t="shared" si="9"/>
        <v>0</v>
      </c>
      <c r="K48" s="1">
        <f t="shared" si="10"/>
        <v>0</v>
      </c>
      <c r="L48" s="1">
        <f>IF('TRANSCRIPT INFO'!E46="Y",VLOOKUP(D48,$N$1:$O$15,2,FALSE),0)</f>
        <v>0</v>
      </c>
      <c r="M48" s="1">
        <f>IF('TRANSCRIPT INFO'!F46="Y",VLOOKUP(F48,$N$1:$O$15,2,FALSE),0)</f>
        <v>0</v>
      </c>
      <c r="N48" s="1">
        <f t="shared" si="11"/>
        <v>0</v>
      </c>
      <c r="O48" s="1">
        <f>IF('TRANSCRIPT INFO'!E46="Y",IF('UNOFFICIAL GPA'!D48="N/A",0,'UNOFFICIAL GPA'!E48),0)</f>
        <v>0</v>
      </c>
    </row>
    <row r="49" spans="1:15" x14ac:dyDescent="0.2">
      <c r="A49" s="1">
        <f>+'TRANSCRIPT INFO'!A47</f>
        <v>30</v>
      </c>
      <c r="B49" s="1" t="str">
        <f>IF('TRANSCRIPT INFO'!E47="Y",+'TRANSCRIPT INFO'!B47,'TRANSCRIPT INFO'!H47)</f>
        <v>MATE 198A</v>
      </c>
      <c r="C49" s="1" t="str">
        <f>IF('TRANSCRIPT INFO'!E47="Y",+'TRANSCRIPT INFO'!C47,'TRANSCRIPT INFO'!I47)</f>
        <v>SENIOR DESIGN</v>
      </c>
      <c r="D49" s="13" t="str">
        <f>+IF('TRANSCRIPT INFO'!L47="N/A","N/A",'TRANSCRIPT INFO'!L47)</f>
        <v>N/A</v>
      </c>
      <c r="E49" s="13">
        <f>IF('TRANSCRIPT INFO'!L47="N/A",0,IF('TRANSCRIPT INFO'!E47="Y",'TRANSCRIPT INFO'!D47,IF('TRANSCRIPT INFO'!K47="S",'TRANSCRIPT INFO'!J47,'TRANSCRIPT INFO'!J47*2/3)))</f>
        <v>0</v>
      </c>
      <c r="F49" s="13" t="str">
        <f>+IF('TRANSCRIPT INFO'!O47="N/A","N/A ",'TRANSCRIPT INFO'!O47)</f>
        <v xml:space="preserve">N/A </v>
      </c>
      <c r="G49" s="13">
        <f>IF('TRANSCRIPT INFO'!F47="Y",'TRANSCRIPT INFO'!D47,0)</f>
        <v>0</v>
      </c>
      <c r="H49" s="13">
        <f t="shared" si="7"/>
        <v>0</v>
      </c>
      <c r="I49" s="13">
        <f t="shared" si="8"/>
        <v>0</v>
      </c>
      <c r="J49" s="1">
        <f t="shared" si="9"/>
        <v>0</v>
      </c>
      <c r="K49" s="1">
        <f t="shared" si="10"/>
        <v>0</v>
      </c>
      <c r="L49" s="1">
        <f>IF('TRANSCRIPT INFO'!E47="Y",VLOOKUP(D49,$N$1:$O$15,2,FALSE),0)</f>
        <v>0</v>
      </c>
      <c r="M49" s="1">
        <f>IF('TRANSCRIPT INFO'!F47="Y",VLOOKUP(F49,$N$1:$O$15,2,FALSE),0)</f>
        <v>0</v>
      </c>
      <c r="N49" s="1">
        <f t="shared" si="11"/>
        <v>0</v>
      </c>
      <c r="O49" s="1">
        <f>IF('TRANSCRIPT INFO'!E47="Y",IF('UNOFFICIAL GPA'!D49="N/A",0,'UNOFFICIAL GPA'!E49),0)</f>
        <v>0</v>
      </c>
    </row>
    <row r="50" spans="1:15" x14ac:dyDescent="0.2">
      <c r="A50" s="1">
        <f>+'TRANSCRIPT INFO'!A48</f>
        <v>31</v>
      </c>
      <c r="B50" s="1" t="str">
        <f>IF('TRANSCRIPT INFO'!E48="Y",+'TRANSCRIPT INFO'!B48,'TRANSCRIPT INFO'!H48)</f>
        <v>MATE 198B</v>
      </c>
      <c r="C50" s="1" t="str">
        <f>IF('TRANSCRIPT INFO'!E48="Y",+'TRANSCRIPT INFO'!C48,'TRANSCRIPT INFO'!I48)</f>
        <v>SENIOR DESIGN</v>
      </c>
      <c r="D50" s="13" t="str">
        <f>+IF('TRANSCRIPT INFO'!L48="N/A","N/A",'TRANSCRIPT INFO'!L48)</f>
        <v>N/A</v>
      </c>
      <c r="E50" s="13">
        <f>IF('TRANSCRIPT INFO'!L48="N/A",0,IF('TRANSCRIPT INFO'!E48="Y",'TRANSCRIPT INFO'!D48,IF('TRANSCRIPT INFO'!K48="S",'TRANSCRIPT INFO'!J48,'TRANSCRIPT INFO'!J48*2/3)))</f>
        <v>0</v>
      </c>
      <c r="F50" s="13" t="str">
        <f>+IF('TRANSCRIPT INFO'!O48="N/A","N/A ",'TRANSCRIPT INFO'!O48)</f>
        <v xml:space="preserve">N/A </v>
      </c>
      <c r="G50" s="13">
        <f>IF('TRANSCRIPT INFO'!F48="Y",'TRANSCRIPT INFO'!D48,0)</f>
        <v>0</v>
      </c>
      <c r="H50" s="13">
        <f t="shared" si="7"/>
        <v>0</v>
      </c>
      <c r="I50" s="13">
        <f t="shared" si="8"/>
        <v>0</v>
      </c>
      <c r="J50" s="1">
        <f t="shared" si="9"/>
        <v>0</v>
      </c>
      <c r="K50" s="1">
        <f t="shared" si="10"/>
        <v>0</v>
      </c>
      <c r="L50" s="1">
        <f>IF('TRANSCRIPT INFO'!E48="Y",VLOOKUP(D50,$N$1:$O$15,2,FALSE),0)</f>
        <v>0</v>
      </c>
      <c r="M50" s="1">
        <f>IF('TRANSCRIPT INFO'!F48="Y",VLOOKUP(F50,$N$1:$O$15,2,FALSE),0)</f>
        <v>0</v>
      </c>
      <c r="N50" s="1">
        <f t="shared" si="11"/>
        <v>0</v>
      </c>
      <c r="O50" s="1">
        <f>IF('TRANSCRIPT INFO'!E48="Y",IF('UNOFFICIAL GPA'!D50="N/A",0,'UNOFFICIAL GPA'!E50),0)</f>
        <v>0</v>
      </c>
    </row>
    <row r="51" spans="1:15" x14ac:dyDescent="0.2">
      <c r="A51" s="1">
        <f>+'TRANSCRIPT INFO'!A49</f>
        <v>32</v>
      </c>
      <c r="B51" s="1" t="str">
        <f>IF('TRANSCRIPT INFO'!E49="Y",+'TRANSCRIPT INFO'!B49,'TRANSCRIPT INFO'!H49)</f>
        <v>CHE 161</v>
      </c>
      <c r="C51" s="1" t="str">
        <f>IF('TRANSCRIPT INFO'!E49="Y",+'TRANSCRIPT INFO'!C49,'TRANSCRIPT INFO'!I49)</f>
        <v>PROCESS SAFETY &amp; ENGR. ETHICS</v>
      </c>
      <c r="D51" s="13" t="str">
        <f>+IF('TRANSCRIPT INFO'!L49="N/A","N/A",'TRANSCRIPT INFO'!L49)</f>
        <v>N/A</v>
      </c>
      <c r="E51" s="13">
        <f>IF('TRANSCRIPT INFO'!L49="N/A",0,IF('TRANSCRIPT INFO'!E49="Y",'TRANSCRIPT INFO'!D49,IF('TRANSCRIPT INFO'!K49="S",'TRANSCRIPT INFO'!J49,'TRANSCRIPT INFO'!J49*2/3)))</f>
        <v>0</v>
      </c>
      <c r="F51" s="13" t="str">
        <f>+IF('TRANSCRIPT INFO'!O49="N/A","N/A ",'TRANSCRIPT INFO'!O49)</f>
        <v xml:space="preserve">N/A </v>
      </c>
      <c r="G51" s="13">
        <f>IF('TRANSCRIPT INFO'!F49="Y",'TRANSCRIPT INFO'!D49,0)</f>
        <v>0</v>
      </c>
      <c r="H51" s="13">
        <f t="shared" si="7"/>
        <v>0</v>
      </c>
      <c r="I51" s="13">
        <f t="shared" si="8"/>
        <v>0</v>
      </c>
      <c r="J51" s="1">
        <f t="shared" si="9"/>
        <v>0</v>
      </c>
      <c r="K51" s="1">
        <f t="shared" si="10"/>
        <v>0</v>
      </c>
      <c r="L51" s="1">
        <f>IF('TRANSCRIPT INFO'!E49="Y",VLOOKUP(D51,$N$1:$O$15,2,FALSE),0)</f>
        <v>0</v>
      </c>
      <c r="M51" s="1">
        <f>IF('TRANSCRIPT INFO'!F49="Y",VLOOKUP(F51,$N$1:$O$15,2,FALSE),0)</f>
        <v>0</v>
      </c>
      <c r="N51" s="1">
        <f t="shared" si="11"/>
        <v>0</v>
      </c>
      <c r="O51" s="1">
        <f>IF('TRANSCRIPT INFO'!E49="Y",IF('UNOFFICIAL GPA'!D51="N/A",0,'UNOFFICIAL GPA'!E51),0)</f>
        <v>0</v>
      </c>
    </row>
    <row r="52" spans="1:15" x14ac:dyDescent="0.2">
      <c r="A52" s="1">
        <f>+'TRANSCRIPT INFO'!A50</f>
        <v>33</v>
      </c>
      <c r="B52" s="1" t="str">
        <f>IF('TRANSCRIPT INFO'!E50="Y",+'TRANSCRIPT INFO'!B50,'TRANSCRIPT INFO'!H50)</f>
        <v>CHE 162</v>
      </c>
      <c r="C52" s="1" t="str">
        <f>IF('TRANSCRIPT INFO'!E50="Y",+'TRANSCRIPT INFO'!C50,'TRANSCRIPT INFO'!I50)</f>
        <v>ENGINEERING STATISTICS &amp; ANALYSIS</v>
      </c>
      <c r="D52" s="13" t="str">
        <f>+IF('TRANSCRIPT INFO'!L50="N/A","N/A",'TRANSCRIPT INFO'!L50)</f>
        <v>N/A</v>
      </c>
      <c r="E52" s="13">
        <f>IF('TRANSCRIPT INFO'!L50="N/A",0,IF('TRANSCRIPT INFO'!E50="Y",'TRANSCRIPT INFO'!D50,IF('TRANSCRIPT INFO'!K50="S",'TRANSCRIPT INFO'!J50,'TRANSCRIPT INFO'!J50*2/3)))</f>
        <v>0</v>
      </c>
      <c r="F52" s="13" t="str">
        <f>+IF('TRANSCRIPT INFO'!O50="N/A","N/A ",'TRANSCRIPT INFO'!O50)</f>
        <v xml:space="preserve">N/A </v>
      </c>
      <c r="G52" s="13">
        <f>IF('TRANSCRIPT INFO'!F50="Y",'TRANSCRIPT INFO'!D50,0)</f>
        <v>0</v>
      </c>
      <c r="H52" s="13">
        <f t="shared" si="7"/>
        <v>0</v>
      </c>
      <c r="I52" s="13">
        <f t="shared" si="8"/>
        <v>0</v>
      </c>
      <c r="J52" s="1">
        <f t="shared" si="9"/>
        <v>0</v>
      </c>
      <c r="K52" s="1">
        <f t="shared" si="10"/>
        <v>0</v>
      </c>
      <c r="L52" s="1">
        <f>IF('TRANSCRIPT INFO'!E50="Y",VLOOKUP(D52,$N$1:$O$15,2,FALSE),0)</f>
        <v>0</v>
      </c>
      <c r="M52" s="1">
        <f>IF('TRANSCRIPT INFO'!F50="Y",VLOOKUP(F52,$N$1:$O$15,2,FALSE),0)</f>
        <v>0</v>
      </c>
      <c r="N52" s="1">
        <f t="shared" si="11"/>
        <v>0</v>
      </c>
      <c r="O52" s="1">
        <f>IF('TRANSCRIPT INFO'!E50="Y",IF('UNOFFICIAL GPA'!D52="N/A",0,'UNOFFICIAL GPA'!E52),0)</f>
        <v>0</v>
      </c>
    </row>
    <row r="53" spans="1:15" x14ac:dyDescent="0.2">
      <c r="A53" s="1">
        <f>+'TRANSCRIPT INFO'!A51</f>
        <v>34</v>
      </c>
      <c r="B53" s="1" t="str">
        <f>IF('TRANSCRIPT INFO'!E51="Y",+'TRANSCRIPT INFO'!B51,'TRANSCRIPT INFO'!H51)</f>
        <v>MATE 191</v>
      </c>
      <c r="C53" s="1" t="str">
        <f>IF('TRANSCRIPT INFO'!E51="Y",+'TRANSCRIPT INFO'!C51,'TRANSCRIPT INFO'!I51)</f>
        <v>MATERIALS PROCESSING LABORATORY</v>
      </c>
      <c r="D53" s="13" t="str">
        <f>+IF('TRANSCRIPT INFO'!L51="N/A","N/A",'TRANSCRIPT INFO'!L51)</f>
        <v>N/A</v>
      </c>
      <c r="E53" s="13">
        <f>IF('TRANSCRIPT INFO'!L51="N/A",0,IF('TRANSCRIPT INFO'!E51="Y",'TRANSCRIPT INFO'!D51,IF('TRANSCRIPT INFO'!K51="S",'TRANSCRIPT INFO'!J51,'TRANSCRIPT INFO'!J51*2/3)))</f>
        <v>0</v>
      </c>
      <c r="F53" s="13" t="str">
        <f>+IF('TRANSCRIPT INFO'!O51="N/A","N/A ",'TRANSCRIPT INFO'!O51)</f>
        <v xml:space="preserve">N/A </v>
      </c>
      <c r="G53" s="13">
        <f>IF('TRANSCRIPT INFO'!F51="Y",'TRANSCRIPT INFO'!D51,0)</f>
        <v>0</v>
      </c>
      <c r="H53" s="13">
        <f t="shared" si="7"/>
        <v>0</v>
      </c>
      <c r="I53" s="13">
        <f t="shared" si="8"/>
        <v>0</v>
      </c>
      <c r="J53" s="1">
        <f t="shared" si="9"/>
        <v>0</v>
      </c>
      <c r="K53" s="1">
        <f t="shared" si="10"/>
        <v>0</v>
      </c>
      <c r="L53" s="1">
        <f>IF('TRANSCRIPT INFO'!E51="Y",VLOOKUP(D53,$N$1:$O$15,2,FALSE),0)</f>
        <v>0</v>
      </c>
      <c r="M53" s="1">
        <f>IF('TRANSCRIPT INFO'!F51="Y",VLOOKUP(F53,$N$1:$O$15,2,FALSE),0)</f>
        <v>0</v>
      </c>
      <c r="N53" s="1">
        <f t="shared" si="11"/>
        <v>0</v>
      </c>
      <c r="O53" s="1">
        <f>IF('TRANSCRIPT INFO'!E51="Y",IF('UNOFFICIAL GPA'!D53="N/A",0,'UNOFFICIAL GPA'!E53),0)</f>
        <v>0</v>
      </c>
    </row>
    <row r="54" spans="1:15" x14ac:dyDescent="0.2">
      <c r="A54" s="1">
        <f>+'TRANSCRIPT INFO'!A52</f>
        <v>35</v>
      </c>
      <c r="B54" s="1" t="str">
        <f>IF('TRANSCRIPT INFO'!E52="Y",+'TRANSCRIPT INFO'!B52,'TRANSCRIPT INFO'!H52)</f>
        <v>ENGR 100W</v>
      </c>
      <c r="C54" s="1" t="str">
        <f>IF('TRANSCRIPT INFO'!E52="Y",+'TRANSCRIPT INFO'!C52,'TRANSCRIPT INFO'!I52)</f>
        <v>ENGINEERING REPORTS</v>
      </c>
      <c r="D54" s="13" t="str">
        <f>+IF('TRANSCRIPT INFO'!L52="N/A","N/A",'TRANSCRIPT INFO'!L52)</f>
        <v>N/A</v>
      </c>
      <c r="E54" s="13">
        <f>IF('TRANSCRIPT INFO'!L52="N/A",0,IF('TRANSCRIPT INFO'!E52="Y",'TRANSCRIPT INFO'!D52,IF('TRANSCRIPT INFO'!K52="S",'TRANSCRIPT INFO'!J52,'TRANSCRIPT INFO'!J52*2/3)))</f>
        <v>0</v>
      </c>
      <c r="F54" s="13" t="str">
        <f>+IF('TRANSCRIPT INFO'!O52="N/A","N/A ",'TRANSCRIPT INFO'!O52)</f>
        <v xml:space="preserve">N/A </v>
      </c>
      <c r="G54" s="13">
        <f>IF('TRANSCRIPT INFO'!F52="Y",'TRANSCRIPT INFO'!D52,0)</f>
        <v>0</v>
      </c>
      <c r="H54" s="13">
        <f t="shared" si="7"/>
        <v>0</v>
      </c>
      <c r="I54" s="13">
        <f t="shared" si="8"/>
        <v>0</v>
      </c>
      <c r="J54" s="1">
        <f t="shared" si="9"/>
        <v>0</v>
      </c>
      <c r="K54" s="1">
        <f t="shared" si="10"/>
        <v>0</v>
      </c>
      <c r="L54" s="1">
        <f>IF('TRANSCRIPT INFO'!E52="Y",VLOOKUP(D54,$N$1:$O$15,2,FALSE),0)</f>
        <v>0</v>
      </c>
      <c r="M54" s="1">
        <f>IF('TRANSCRIPT INFO'!F52="Y",VLOOKUP(F54,$N$1:$O$15,2,FALSE),0)</f>
        <v>0</v>
      </c>
      <c r="N54" s="1">
        <f t="shared" si="11"/>
        <v>0</v>
      </c>
      <c r="O54" s="1">
        <f>IF('TRANSCRIPT INFO'!E52="Y",IF('UNOFFICIAL GPA'!D54="N/A",0,'UNOFFICIAL GPA'!E54),0)</f>
        <v>0</v>
      </c>
    </row>
    <row r="55" spans="1:15" x14ac:dyDescent="0.2">
      <c r="A55" s="1">
        <f>+'TRANSCRIPT INFO'!A53</f>
        <v>36</v>
      </c>
      <c r="B55" s="1" t="str">
        <f>IF('TRANSCRIPT INFO'!E53="Y",+'TRANSCRIPT INFO'!B53,'TRANSCRIPT INFO'!H53)</f>
        <v>MATE 143</v>
      </c>
      <c r="C55" s="1" t="str">
        <f>IF('TRANSCRIPT INFO'!E53="Y",+'TRANSCRIPT INFO'!C53,'TRANSCRIPT INFO'!I53)</f>
        <v>SEM LABORATORY</v>
      </c>
      <c r="D55" s="13" t="str">
        <f>+IF('TRANSCRIPT INFO'!L53="N/A","N/A",'TRANSCRIPT INFO'!L53)</f>
        <v>N/A</v>
      </c>
      <c r="E55" s="13">
        <f>IF('TRANSCRIPT INFO'!L53="N/A",0,IF('TRANSCRIPT INFO'!E53="Y",'TRANSCRIPT INFO'!D53,IF('TRANSCRIPT INFO'!K53="S",'TRANSCRIPT INFO'!J53,'TRANSCRIPT INFO'!J53*2/3)))</f>
        <v>0</v>
      </c>
      <c r="F55" s="13" t="str">
        <f>+IF('TRANSCRIPT INFO'!O53="N/A","N/A ",'TRANSCRIPT INFO'!O53)</f>
        <v xml:space="preserve">N/A </v>
      </c>
      <c r="G55" s="13">
        <f>IF('TRANSCRIPT INFO'!F53="Y",'TRANSCRIPT INFO'!D53,0)</f>
        <v>0</v>
      </c>
      <c r="H55" s="13">
        <f t="shared" si="7"/>
        <v>0</v>
      </c>
      <c r="I55" s="13">
        <f t="shared" si="8"/>
        <v>0</v>
      </c>
      <c r="J55" s="1">
        <f t="shared" si="9"/>
        <v>0</v>
      </c>
      <c r="K55" s="1">
        <f t="shared" si="10"/>
        <v>0</v>
      </c>
      <c r="L55" s="1">
        <f>IF('TRANSCRIPT INFO'!E53="Y",VLOOKUP(D55,$N$1:$O$15,2,FALSE),0)</f>
        <v>0</v>
      </c>
      <c r="M55" s="1">
        <f>IF('TRANSCRIPT INFO'!F53="Y",VLOOKUP(F55,$N$1:$O$15,2,FALSE),0)</f>
        <v>0</v>
      </c>
      <c r="N55" s="1">
        <f t="shared" si="11"/>
        <v>0</v>
      </c>
      <c r="O55" s="1">
        <f>IF('TRANSCRIPT INFO'!E53="Y",IF('UNOFFICIAL GPA'!D55="N/A",0,'UNOFFICIAL GPA'!E55),0)</f>
        <v>0</v>
      </c>
    </row>
    <row r="56" spans="1:15" x14ac:dyDescent="0.2">
      <c r="A56" s="1">
        <f>+'TRANSCRIPT INFO'!A54</f>
        <v>37</v>
      </c>
      <c r="B56" s="1" t="str">
        <f>IF('TRANSCRIPT INFO'!E54="Y",+'TRANSCRIPT INFO'!B54,'TRANSCRIPT INFO'!H54)</f>
        <v>MATE 144</v>
      </c>
      <c r="C56" s="1" t="str">
        <f>IF('TRANSCRIPT INFO'!E54="Y",+'TRANSCRIPT INFO'!C54,'TRANSCRIPT INFO'!I54)</f>
        <v>XRD LABORATORY</v>
      </c>
      <c r="D56" s="13" t="str">
        <f>+IF('TRANSCRIPT INFO'!L54="N/A","N/A",'TRANSCRIPT INFO'!L54)</f>
        <v>N/A</v>
      </c>
      <c r="E56" s="13">
        <f>IF('TRANSCRIPT INFO'!L54="N/A",0,IF('TRANSCRIPT INFO'!E54="Y",'TRANSCRIPT INFO'!D54,IF('TRANSCRIPT INFO'!K54="S",'TRANSCRIPT INFO'!J54,'TRANSCRIPT INFO'!J54*2/3)))</f>
        <v>0</v>
      </c>
      <c r="F56" s="13" t="str">
        <f>+IF('TRANSCRIPT INFO'!O54="N/A","N/A ",'TRANSCRIPT INFO'!O54)</f>
        <v xml:space="preserve">N/A </v>
      </c>
      <c r="G56" s="13">
        <f>IF('TRANSCRIPT INFO'!F54="Y",'TRANSCRIPT INFO'!D54,0)</f>
        <v>0</v>
      </c>
      <c r="H56" s="13">
        <f t="shared" si="7"/>
        <v>0</v>
      </c>
      <c r="I56" s="13">
        <f t="shared" si="8"/>
        <v>0</v>
      </c>
      <c r="J56" s="1">
        <f t="shared" si="9"/>
        <v>0</v>
      </c>
      <c r="K56" s="1">
        <f t="shared" si="10"/>
        <v>0</v>
      </c>
      <c r="L56" s="1">
        <f>IF('TRANSCRIPT INFO'!E54="Y",VLOOKUP(D56,$N$1:$O$15,2,FALSE),0)</f>
        <v>0</v>
      </c>
      <c r="M56" s="1">
        <f>IF('TRANSCRIPT INFO'!F54="Y",VLOOKUP(F56,$N$1:$O$15,2,FALSE),0)</f>
        <v>0</v>
      </c>
      <c r="N56" s="1">
        <f t="shared" si="11"/>
        <v>0</v>
      </c>
      <c r="O56" s="1">
        <f>IF('TRANSCRIPT INFO'!E54="Y",IF('UNOFFICIAL GPA'!D56="N/A",0,'UNOFFICIAL GPA'!E56),0)</f>
        <v>0</v>
      </c>
    </row>
    <row r="57" spans="1:15" x14ac:dyDescent="0.2">
      <c r="A57" s="1">
        <f>+'TRANSCRIPT INFO'!A55</f>
        <v>38</v>
      </c>
      <c r="B57" s="1">
        <f>IF('TRANSCRIPT INFO'!E55="Y",+'TRANSCRIPT INFO'!B55,'TRANSCRIPT INFO'!H55)</f>
        <v>0</v>
      </c>
      <c r="C57" s="1">
        <f>IF('TRANSCRIPT INFO'!E55="Y",+'TRANSCRIPT INFO'!C55,'TRANSCRIPT INFO'!I55)</f>
        <v>0</v>
      </c>
      <c r="D57" s="13" t="str">
        <f>+IF('TRANSCRIPT INFO'!L55="N/A","N/A",'TRANSCRIPT INFO'!L55)</f>
        <v>N/A</v>
      </c>
      <c r="E57" s="13">
        <f>IF('TRANSCRIPT INFO'!L55="N/A",0,IF('TRANSCRIPT INFO'!E55="Y",'TRANSCRIPT INFO'!D55,IF('TRANSCRIPT INFO'!K55="S",'TRANSCRIPT INFO'!J55,'TRANSCRIPT INFO'!J55*2/3)))</f>
        <v>0</v>
      </c>
      <c r="F57" s="13" t="str">
        <f>+IF('TRANSCRIPT INFO'!O55="N/A","N/A ",'TRANSCRIPT INFO'!O55)</f>
        <v xml:space="preserve">N/A </v>
      </c>
      <c r="G57" s="13">
        <f>IF('TRANSCRIPT INFO'!F55="Y",'TRANSCRIPT INFO'!D55,0)</f>
        <v>0</v>
      </c>
      <c r="H57" s="13">
        <f t="shared" si="7"/>
        <v>0</v>
      </c>
      <c r="I57" s="13">
        <f t="shared" si="8"/>
        <v>0</v>
      </c>
      <c r="J57" s="1">
        <f t="shared" si="9"/>
        <v>0</v>
      </c>
      <c r="K57" s="1">
        <f t="shared" si="10"/>
        <v>0</v>
      </c>
      <c r="L57" s="1">
        <f>IF('TRANSCRIPT INFO'!E55="Y",VLOOKUP(D57,$N$1:$O$15,2,FALSE),0)</f>
        <v>0</v>
      </c>
      <c r="M57" s="1">
        <f>IF('TRANSCRIPT INFO'!F55="Y",VLOOKUP(F57,$N$1:$O$15,2,FALSE),0)</f>
        <v>0</v>
      </c>
      <c r="N57" s="1">
        <f t="shared" si="11"/>
        <v>0</v>
      </c>
      <c r="O57" s="1">
        <f>IF('TRANSCRIPT INFO'!E55="Y",IF('UNOFFICIAL GPA'!D57="N/A",0,'UNOFFICIAL GPA'!E57),0)</f>
        <v>0</v>
      </c>
    </row>
    <row r="58" spans="1:15" s="21" customFormat="1" x14ac:dyDescent="0.2">
      <c r="A58" s="17" t="s">
        <v>90</v>
      </c>
      <c r="B58" s="19"/>
      <c r="C58" s="19"/>
      <c r="D58" s="20"/>
      <c r="E58" s="20">
        <f>SUM(E38:E57)</f>
        <v>0</v>
      </c>
      <c r="F58" s="20"/>
      <c r="G58" s="20">
        <f>SUM(G38:G57)</f>
        <v>0</v>
      </c>
      <c r="H58" s="20">
        <f t="shared" ref="H58:O58" si="12">SUM(H38:H57)</f>
        <v>0</v>
      </c>
      <c r="I58" s="20">
        <f t="shared" si="12"/>
        <v>0</v>
      </c>
      <c r="J58" s="20">
        <f t="shared" si="12"/>
        <v>0</v>
      </c>
      <c r="K58" s="20">
        <f t="shared" si="12"/>
        <v>0</v>
      </c>
      <c r="L58" s="20">
        <f t="shared" si="12"/>
        <v>0</v>
      </c>
      <c r="M58" s="20">
        <f t="shared" si="12"/>
        <v>0</v>
      </c>
      <c r="N58" s="20">
        <f t="shared" si="12"/>
        <v>0</v>
      </c>
      <c r="O58" s="20">
        <f t="shared" si="12"/>
        <v>0</v>
      </c>
    </row>
    <row r="59" spans="1:15" x14ac:dyDescent="0.2">
      <c r="A59" s="1">
        <f>+'TRANSCRIPT INFO'!A57</f>
        <v>39</v>
      </c>
      <c r="B59" s="1">
        <f>IF('TRANSCRIPT INFO'!E57="Y",+'TRANSCRIPT INFO'!B57,'TRANSCRIPT INFO'!H57)</f>
        <v>0</v>
      </c>
      <c r="C59" s="1">
        <f>IF('TRANSCRIPT INFO'!E57="Y",+'TRANSCRIPT INFO'!C57,'TRANSCRIPT INFO'!I57)</f>
        <v>0</v>
      </c>
      <c r="D59" s="13" t="str">
        <f>+IF('TRANSCRIPT INFO'!L57="N/A","N/A",'TRANSCRIPT INFO'!L57)</f>
        <v>N/A</v>
      </c>
      <c r="E59" s="13">
        <f>IF('TRANSCRIPT INFO'!L57="N/A",0,IF('TRANSCRIPT INFO'!E57="Y",'TRANSCRIPT INFO'!D57,IF('TRANSCRIPT INFO'!K57="S",'TRANSCRIPT INFO'!J57,'TRANSCRIPT INFO'!J57*2/3)))</f>
        <v>0</v>
      </c>
      <c r="F59" s="13" t="str">
        <f>+IF('TRANSCRIPT INFO'!O57="N/A","N/A ",'TRANSCRIPT INFO'!O57)</f>
        <v xml:space="preserve">N/A </v>
      </c>
      <c r="G59" s="13">
        <f>IF('TRANSCRIPT INFO'!F57="Y",'TRANSCRIPT INFO'!D57,0)</f>
        <v>0</v>
      </c>
      <c r="H59" s="13">
        <f>VLOOKUP(D59,$N$1:$O$15,2)</f>
        <v>0</v>
      </c>
      <c r="I59" s="13">
        <f>VLOOKUP(F59,$N$1:$O$15,2)</f>
        <v>0</v>
      </c>
      <c r="J59" s="1">
        <f>+E59*H59+G59*I59</f>
        <v>0</v>
      </c>
      <c r="K59" s="1">
        <f>IF(D59=0,0,E59)+IF(F59=0,0,G59)</f>
        <v>0</v>
      </c>
      <c r="L59" s="1">
        <f>IF('TRANSCRIPT INFO'!E57="Y",VLOOKUP(D59,$N$1:$O$15,2,FALSE),0)</f>
        <v>0</v>
      </c>
      <c r="M59" s="1">
        <f>IF('TRANSCRIPT INFO'!F57="Y",VLOOKUP(F59,$N$1:$O$15,2,FALSE),0)</f>
        <v>0</v>
      </c>
      <c r="N59" s="1">
        <f>+E59*L59+G59*M59</f>
        <v>0</v>
      </c>
      <c r="O59" s="1">
        <f>IF('TRANSCRIPT INFO'!E57="Y",IF('UNOFFICIAL GPA'!D59="N/A",0,'UNOFFICIAL GPA'!E59),0)</f>
        <v>0</v>
      </c>
    </row>
    <row r="60" spans="1:15" x14ac:dyDescent="0.2">
      <c r="A60" s="1">
        <f>+'TRANSCRIPT INFO'!A58</f>
        <v>40</v>
      </c>
      <c r="B60" s="1">
        <f>IF('TRANSCRIPT INFO'!E58="Y",+'TRANSCRIPT INFO'!B58,'TRANSCRIPT INFO'!H58)</f>
        <v>0</v>
      </c>
      <c r="C60" s="1">
        <f>IF('TRANSCRIPT INFO'!E58="Y",+'TRANSCRIPT INFO'!C58,'TRANSCRIPT INFO'!I58)</f>
        <v>0</v>
      </c>
      <c r="D60" s="13" t="str">
        <f>+IF('TRANSCRIPT INFO'!L58="N/A","N/A",'TRANSCRIPT INFO'!L58)</f>
        <v>N/A</v>
      </c>
      <c r="E60" s="13">
        <f>IF('TRANSCRIPT INFO'!L58="N/A",0,IF('TRANSCRIPT INFO'!E58="Y",'TRANSCRIPT INFO'!D58,IF('TRANSCRIPT INFO'!K58="S",'TRANSCRIPT INFO'!J58,'TRANSCRIPT INFO'!J58*2/3)))</f>
        <v>0</v>
      </c>
      <c r="F60" s="13" t="str">
        <f>+IF('TRANSCRIPT INFO'!O58="N/A","N/A ",'TRANSCRIPT INFO'!O58)</f>
        <v xml:space="preserve">N/A </v>
      </c>
      <c r="G60" s="13">
        <f>IF('TRANSCRIPT INFO'!F58="Y",'TRANSCRIPT INFO'!D58,0)</f>
        <v>0</v>
      </c>
      <c r="H60" s="13">
        <f>VLOOKUP(D60,$N$1:$O$15,2)</f>
        <v>0</v>
      </c>
      <c r="I60" s="13">
        <f>VLOOKUP(F60,$N$1:$O$15,2)</f>
        <v>0</v>
      </c>
      <c r="J60" s="1">
        <f>+E60*H60+G60*I60</f>
        <v>0</v>
      </c>
      <c r="K60" s="1">
        <f>IF(D60=0,0,E60)+IF(F60=0,0,G60)</f>
        <v>0</v>
      </c>
      <c r="L60" s="1">
        <f>IF('TRANSCRIPT INFO'!E58="Y",VLOOKUP(D60,$N$1:$O$15,2,FALSE),0)</f>
        <v>0</v>
      </c>
      <c r="M60" s="1">
        <f>IF('TRANSCRIPT INFO'!F58="Y",VLOOKUP(F60,$N$1:$O$15,2,FALSE),0)</f>
        <v>0</v>
      </c>
      <c r="N60" s="1">
        <f>+E60*L60+G60*M60</f>
        <v>0</v>
      </c>
      <c r="O60" s="1">
        <f>IF('TRANSCRIPT INFO'!E58="Y",IF('UNOFFICIAL GPA'!D60="N/A",0,'UNOFFICIAL GPA'!E60),0)</f>
        <v>0</v>
      </c>
    </row>
    <row r="61" spans="1:15" x14ac:dyDescent="0.2">
      <c r="A61" s="1">
        <f>+'TRANSCRIPT INFO'!A59</f>
        <v>41</v>
      </c>
      <c r="B61" s="1">
        <f>IF('TRANSCRIPT INFO'!E59="Y",+'TRANSCRIPT INFO'!B59,'TRANSCRIPT INFO'!H59)</f>
        <v>0</v>
      </c>
      <c r="C61" s="1">
        <f>IF('TRANSCRIPT INFO'!E59="Y",+'TRANSCRIPT INFO'!C59,'TRANSCRIPT INFO'!I59)</f>
        <v>0</v>
      </c>
      <c r="D61" s="13" t="str">
        <f>+IF('TRANSCRIPT INFO'!L59="N/A","N/A",'TRANSCRIPT INFO'!L59)</f>
        <v>N/A</v>
      </c>
      <c r="E61" s="13">
        <f>IF('TRANSCRIPT INFO'!L59="N/A",0,IF('TRANSCRIPT INFO'!E59="Y",'TRANSCRIPT INFO'!D59,IF('TRANSCRIPT INFO'!K59="S",'TRANSCRIPT INFO'!J59,'TRANSCRIPT INFO'!J59*2/3)))</f>
        <v>0</v>
      </c>
      <c r="F61" s="13" t="str">
        <f>+IF('TRANSCRIPT INFO'!O59="N/A","N/A ",'TRANSCRIPT INFO'!O59)</f>
        <v xml:space="preserve">N/A </v>
      </c>
      <c r="G61" s="13">
        <f>IF('TRANSCRIPT INFO'!F59="Y",'TRANSCRIPT INFO'!D59,0)</f>
        <v>0</v>
      </c>
      <c r="H61" s="13">
        <f>VLOOKUP(D61,$N$1:$O$15,2)</f>
        <v>0</v>
      </c>
      <c r="I61" s="13">
        <f>VLOOKUP(F61,$N$1:$O$15,2)</f>
        <v>0</v>
      </c>
      <c r="J61" s="1">
        <f>+E61*H61+G61*I61</f>
        <v>0</v>
      </c>
      <c r="K61" s="1">
        <f>IF(D61=0,0,E61)+IF(F61=0,0,G61)</f>
        <v>0</v>
      </c>
      <c r="L61" s="1">
        <f>IF('TRANSCRIPT INFO'!E59="Y",VLOOKUP(D61,$N$1:$O$15,2,FALSE),0)</f>
        <v>0</v>
      </c>
      <c r="M61" s="1">
        <f>IF('TRANSCRIPT INFO'!F59="Y",VLOOKUP(F61,$N$1:$O$15,2,FALSE),0)</f>
        <v>0</v>
      </c>
      <c r="N61" s="1">
        <f>+E61*L61+G61*M61</f>
        <v>0</v>
      </c>
      <c r="O61" s="1">
        <f>IF('TRANSCRIPT INFO'!E59="Y",IF('UNOFFICIAL GPA'!D61="N/A",0,'UNOFFICIAL GPA'!E61),0)</f>
        <v>0</v>
      </c>
    </row>
    <row r="62" spans="1:15" x14ac:dyDescent="0.2">
      <c r="A62" s="13">
        <f>+'TRANSCRIPT INFO'!A62</f>
        <v>44</v>
      </c>
      <c r="B62" s="1">
        <f>IF('TRANSCRIPT INFO'!E62="Y",+'TRANSCRIPT INFO'!B62,'TRANSCRIPT INFO'!H62)</f>
        <v>0</v>
      </c>
      <c r="C62" s="1">
        <f>IF('TRANSCRIPT INFO'!E62="Y",+'TRANSCRIPT INFO'!C62,'TRANSCRIPT INFO'!I62)</f>
        <v>0</v>
      </c>
      <c r="D62" s="13" t="str">
        <f>+IF('TRANSCRIPT INFO'!L62="N/A","N/A",'TRANSCRIPT INFO'!L62)</f>
        <v>N/A</v>
      </c>
      <c r="E62" s="13">
        <f>IF('TRANSCRIPT INFO'!L62="N/A",0,IF('TRANSCRIPT INFO'!E62="Y",'TRANSCRIPT INFO'!D62,IF('TRANSCRIPT INFO'!K62="S",'TRANSCRIPT INFO'!J62,'TRANSCRIPT INFO'!J62*2/3)))</f>
        <v>0</v>
      </c>
      <c r="F62" s="13" t="str">
        <f>+IF('TRANSCRIPT INFO'!O62="N/A","N/A ",'TRANSCRIPT INFO'!O62)</f>
        <v xml:space="preserve">N/A </v>
      </c>
      <c r="G62" s="13">
        <f>IF('TRANSCRIPT INFO'!F62="Y",'TRANSCRIPT INFO'!D62,0)</f>
        <v>0</v>
      </c>
      <c r="H62" s="13">
        <f>VLOOKUP(D62,$N$1:$O$15,2)</f>
        <v>0</v>
      </c>
      <c r="I62" s="13">
        <f>VLOOKUP(F62,$N$1:$O$15,2)</f>
        <v>0</v>
      </c>
      <c r="J62" s="1">
        <f>+E62*H62+G62*I62</f>
        <v>0</v>
      </c>
      <c r="K62" s="1">
        <f>IF(D62=0,0,E62)+IF(F62=0,0,G62)</f>
        <v>0</v>
      </c>
      <c r="L62" s="1">
        <f>IF('TRANSCRIPT INFO'!E62="Y",VLOOKUP(D62,$N$1:$O$15,2,FALSE),0)</f>
        <v>0</v>
      </c>
      <c r="M62" s="1">
        <f>IF('TRANSCRIPT INFO'!F62="Y",VLOOKUP(F62,$N$1:$O$15,2,FALSE),0)</f>
        <v>0</v>
      </c>
      <c r="N62" s="1">
        <f>+E62*L62+G62*M62</f>
        <v>0</v>
      </c>
      <c r="O62" s="1">
        <f>IF('TRANSCRIPT INFO'!E62="Y",IF('UNOFFICIAL GPA'!D62="N/A",0,'UNOFFICIAL GPA'!E62),0)</f>
        <v>0</v>
      </c>
    </row>
    <row r="63" spans="1:15" s="22" customFormat="1" x14ac:dyDescent="0.2">
      <c r="A63" s="19" t="s">
        <v>90</v>
      </c>
      <c r="B63" s="19"/>
      <c r="C63" s="19"/>
      <c r="D63" s="19"/>
      <c r="E63" s="19">
        <f>SUM(E59:E62)</f>
        <v>0</v>
      </c>
      <c r="F63" s="19"/>
      <c r="G63" s="19">
        <f>SUM(G59:G62)</f>
        <v>0</v>
      </c>
      <c r="H63" s="19">
        <f t="shared" ref="H63:O63" si="13">SUM(H59:H62)</f>
        <v>0</v>
      </c>
      <c r="I63" s="19">
        <f t="shared" si="13"/>
        <v>0</v>
      </c>
      <c r="J63" s="19">
        <f t="shared" si="13"/>
        <v>0</v>
      </c>
      <c r="K63" s="19">
        <f t="shared" si="13"/>
        <v>0</v>
      </c>
      <c r="L63" s="19">
        <f t="shared" si="13"/>
        <v>0</v>
      </c>
      <c r="M63" s="19">
        <f t="shared" si="13"/>
        <v>0</v>
      </c>
      <c r="N63" s="19">
        <f t="shared" si="13"/>
        <v>0</v>
      </c>
      <c r="O63" s="19">
        <f t="shared" si="13"/>
        <v>0</v>
      </c>
    </row>
    <row r="64" spans="1:15" s="2" customFormat="1" x14ac:dyDescent="0.2"/>
    <row r="65" s="2" customFormat="1" x14ac:dyDescent="0.2"/>
    <row r="66" s="2" customFormat="1" x14ac:dyDescent="0.2"/>
    <row r="67" s="2" customFormat="1" x14ac:dyDescent="0.2"/>
    <row r="68" s="2" customFormat="1" x14ac:dyDescent="0.2"/>
    <row r="69" s="2" customFormat="1" x14ac:dyDescent="0.2"/>
    <row r="70" s="2" customFormat="1" x14ac:dyDescent="0.2"/>
    <row r="71" s="2" customFormat="1" x14ac:dyDescent="0.2"/>
    <row r="72" s="2" customFormat="1" x14ac:dyDescent="0.2"/>
    <row r="73" s="2" customFormat="1" x14ac:dyDescent="0.2"/>
    <row r="74" s="2" customFormat="1" x14ac:dyDescent="0.2"/>
    <row r="75" s="2" customFormat="1" x14ac:dyDescent="0.2"/>
    <row r="76" s="2" customFormat="1" x14ac:dyDescent="0.2"/>
    <row r="77" s="2" customFormat="1" x14ac:dyDescent="0.2"/>
    <row r="78" s="2" customFormat="1" x14ac:dyDescent="0.2"/>
    <row r="79" s="2" customFormat="1" x14ac:dyDescent="0.2"/>
    <row r="80" s="2" customFormat="1" x14ac:dyDescent="0.2"/>
    <row r="81" s="2" customFormat="1" x14ac:dyDescent="0.2"/>
    <row r="82" s="2" customFormat="1" x14ac:dyDescent="0.2"/>
    <row r="83" s="2" customFormat="1" x14ac:dyDescent="0.2"/>
  </sheetData>
  <mergeCells count="4">
    <mergeCell ref="C7:E7"/>
    <mergeCell ref="C8:E8"/>
    <mergeCell ref="C9:E9"/>
    <mergeCell ref="C10:E10"/>
  </mergeCells>
  <phoneticPr fontId="0" type="noConversion"/>
  <pageMargins left="0.25" right="0.51" top="0.56999999999999995" bottom="0.51" header="0.5" footer="0.5"/>
  <pageSetup scale="63" orientation="landscape"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I96"/>
  <sheetViews>
    <sheetView showZeros="0" topLeftCell="FH1" workbookViewId="0">
      <selection activeCell="FM12" sqref="FM12"/>
    </sheetView>
  </sheetViews>
  <sheetFormatPr defaultRowHeight="12.75" x14ac:dyDescent="0.2"/>
  <cols>
    <col min="1" max="1" width="30.85546875" customWidth="1"/>
    <col min="2" max="2" width="8.28515625" customWidth="1"/>
    <col min="3" max="3" width="12" customWidth="1"/>
    <col min="4" max="4" width="5.7109375" customWidth="1"/>
    <col min="6" max="6" width="40.85546875" customWidth="1"/>
    <col min="7" max="7" width="8.28515625" customWidth="1"/>
    <col min="8" max="8" width="12" customWidth="1"/>
    <col min="9" max="9" width="5.7109375" customWidth="1"/>
  </cols>
  <sheetData>
    <row r="1" spans="1:9" x14ac:dyDescent="0.2">
      <c r="A1" t="s">
        <v>120</v>
      </c>
    </row>
    <row r="2" spans="1:9" x14ac:dyDescent="0.2">
      <c r="A2" t="s">
        <v>124</v>
      </c>
    </row>
    <row r="4" spans="1:9" x14ac:dyDescent="0.2">
      <c r="A4" t="s">
        <v>158</v>
      </c>
      <c r="F4" t="s">
        <v>157</v>
      </c>
    </row>
    <row r="5" spans="1:9" x14ac:dyDescent="0.2">
      <c r="A5" s="1" t="s">
        <v>121</v>
      </c>
      <c r="B5" s="1" t="s">
        <v>60</v>
      </c>
      <c r="C5" s="1" t="s">
        <v>122</v>
      </c>
      <c r="D5" s="1" t="s">
        <v>123</v>
      </c>
      <c r="F5" s="1" t="s">
        <v>121</v>
      </c>
      <c r="G5" s="1" t="s">
        <v>60</v>
      </c>
      <c r="H5" s="1" t="s">
        <v>122</v>
      </c>
      <c r="I5" s="1" t="s">
        <v>123</v>
      </c>
    </row>
    <row r="6" spans="1:9" x14ac:dyDescent="0.2">
      <c r="A6" s="1" t="str">
        <f>+'TRANSCRIPT INFO'!B16</f>
        <v>MATH 30</v>
      </c>
      <c r="B6" s="1">
        <f>IF(+'TRANSCRIPT INFO'!L16="",0,IF('TRANSCRIPT INFO'!L16="N/A",0,'TRANSCRIPT INFO'!L16))</f>
        <v>0</v>
      </c>
      <c r="C6" s="1" t="str">
        <f>+'TRANSCRIPT INFO'!M16</f>
        <v xml:space="preserve"> </v>
      </c>
      <c r="D6" s="1">
        <f>+'TRANSCRIPT INFO'!N16</f>
        <v>0</v>
      </c>
      <c r="F6" s="1">
        <v>0</v>
      </c>
      <c r="G6" s="1">
        <v>0</v>
      </c>
      <c r="H6" s="1">
        <v>0</v>
      </c>
      <c r="I6" s="1">
        <v>0</v>
      </c>
    </row>
    <row r="7" spans="1:9" x14ac:dyDescent="0.2">
      <c r="A7" s="1" t="str">
        <f>+'TRANSCRIPT INFO'!B17</f>
        <v>MATH 31</v>
      </c>
      <c r="B7" s="1">
        <f>IF(+'TRANSCRIPT INFO'!L17="",0,IF('TRANSCRIPT INFO'!L17="N/A",0,'TRANSCRIPT INFO'!L17))</f>
        <v>0</v>
      </c>
      <c r="C7" s="1" t="str">
        <f>+'TRANSCRIPT INFO'!M17</f>
        <v xml:space="preserve"> </v>
      </c>
      <c r="D7" s="1">
        <f>+'TRANSCRIPT INFO'!N17</f>
        <v>0</v>
      </c>
      <c r="F7" s="1">
        <v>0</v>
      </c>
      <c r="G7" s="1">
        <v>0</v>
      </c>
      <c r="H7" s="1">
        <v>0</v>
      </c>
      <c r="I7" s="1">
        <v>0</v>
      </c>
    </row>
    <row r="8" spans="1:9" x14ac:dyDescent="0.2">
      <c r="A8" s="1" t="str">
        <f>+'TRANSCRIPT INFO'!B18</f>
        <v>MATH 32</v>
      </c>
      <c r="B8" s="1">
        <f>IF(+'TRANSCRIPT INFO'!L18="",0,IF('TRANSCRIPT INFO'!L18="N/A",0,'TRANSCRIPT INFO'!L18))</f>
        <v>0</v>
      </c>
      <c r="C8" s="1" t="str">
        <f>+'TRANSCRIPT INFO'!M18</f>
        <v xml:space="preserve"> </v>
      </c>
      <c r="D8" s="1">
        <f>+'TRANSCRIPT INFO'!N18</f>
        <v>0</v>
      </c>
      <c r="F8" s="1">
        <v>0</v>
      </c>
      <c r="G8" s="1">
        <v>0</v>
      </c>
      <c r="H8" s="1">
        <v>0</v>
      </c>
      <c r="I8" s="1">
        <v>0</v>
      </c>
    </row>
    <row r="9" spans="1:9" x14ac:dyDescent="0.2">
      <c r="A9" s="1">
        <f>+'TRANSCRIPT INFO'!B19</f>
        <v>0</v>
      </c>
      <c r="B9" s="1">
        <f>IF(+'TRANSCRIPT INFO'!L19="",0,IF('TRANSCRIPT INFO'!L19="N/A",0,'TRANSCRIPT INFO'!L19))</f>
        <v>0</v>
      </c>
      <c r="C9" s="1" t="str">
        <f>+'TRANSCRIPT INFO'!M19</f>
        <v xml:space="preserve"> </v>
      </c>
      <c r="D9" s="1">
        <f>+'TRANSCRIPT INFO'!N19</f>
        <v>0</v>
      </c>
      <c r="F9" s="1" t="s">
        <v>187</v>
      </c>
      <c r="G9" s="1">
        <v>0</v>
      </c>
      <c r="H9" s="1">
        <v>0</v>
      </c>
      <c r="I9" s="1">
        <v>0</v>
      </c>
    </row>
    <row r="10" spans="1:9" x14ac:dyDescent="0.2">
      <c r="A10" s="1" t="str">
        <f>+'TRANSCRIPT INFO'!B20</f>
        <v>MATH 133A</v>
      </c>
      <c r="B10" s="1">
        <f>IF(+'TRANSCRIPT INFO'!L20="",0,IF('TRANSCRIPT INFO'!L20="N/A",0,'TRANSCRIPT INFO'!L20))</f>
        <v>0</v>
      </c>
      <c r="C10" s="1" t="str">
        <f>+'TRANSCRIPT INFO'!M20</f>
        <v xml:space="preserve"> </v>
      </c>
      <c r="D10" s="1">
        <f>+'TRANSCRIPT INFO'!N20</f>
        <v>0</v>
      </c>
      <c r="F10" s="1" t="s">
        <v>129</v>
      </c>
      <c r="G10" s="1">
        <v>0</v>
      </c>
      <c r="H10" s="1">
        <v>0</v>
      </c>
      <c r="I10" s="1">
        <v>0</v>
      </c>
    </row>
    <row r="11" spans="1:9" x14ac:dyDescent="0.2">
      <c r="A11" s="1" t="str">
        <f>+'TRANSCRIPT INFO'!B21</f>
        <v>CHEM 1A</v>
      </c>
      <c r="B11" s="1">
        <f>IF(+'TRANSCRIPT INFO'!L21="",0,IF('TRANSCRIPT INFO'!L21="N/A",0,'TRANSCRIPT INFO'!L21))</f>
        <v>0</v>
      </c>
      <c r="C11" s="1" t="str">
        <f>+'TRANSCRIPT INFO'!M21</f>
        <v xml:space="preserve"> </v>
      </c>
      <c r="D11" s="1">
        <f>+'TRANSCRIPT INFO'!N21</f>
        <v>0</v>
      </c>
      <c r="F11" s="1" t="s">
        <v>131</v>
      </c>
      <c r="G11" s="1">
        <v>0</v>
      </c>
      <c r="H11" s="1">
        <v>0</v>
      </c>
      <c r="I11" s="1">
        <v>0</v>
      </c>
    </row>
    <row r="12" spans="1:9" x14ac:dyDescent="0.2">
      <c r="A12" s="1" t="str">
        <f>+'TRANSCRIPT INFO'!B22</f>
        <v>CHEM 1B</v>
      </c>
      <c r="B12" s="1">
        <f>IF(+'TRANSCRIPT INFO'!L22="",0,IF('TRANSCRIPT INFO'!L22="N/A",0,'TRANSCRIPT INFO'!L22))</f>
        <v>0</v>
      </c>
      <c r="C12" s="1" t="str">
        <f>+'TRANSCRIPT INFO'!M22</f>
        <v xml:space="preserve"> </v>
      </c>
      <c r="D12" s="1">
        <f>+'TRANSCRIPT INFO'!N22</f>
        <v>0</v>
      </c>
      <c r="F12" s="1" t="s">
        <v>182</v>
      </c>
      <c r="G12" s="1">
        <v>0</v>
      </c>
      <c r="H12" s="1">
        <v>0</v>
      </c>
      <c r="I12" s="1">
        <v>0</v>
      </c>
    </row>
    <row r="13" spans="1:9" x14ac:dyDescent="0.2">
      <c r="A13" s="1">
        <f>+'TRANSCRIPT INFO'!B23</f>
        <v>0</v>
      </c>
      <c r="B13" s="1">
        <f>IF(+'TRANSCRIPT INFO'!L23="",0,IF('TRANSCRIPT INFO'!L23="N/A",0,'TRANSCRIPT INFO'!L23))</f>
        <v>0</v>
      </c>
      <c r="C13" s="1" t="str">
        <f>+'TRANSCRIPT INFO'!M23</f>
        <v xml:space="preserve"> </v>
      </c>
      <c r="D13" s="1">
        <f>+'TRANSCRIPT INFO'!N23</f>
        <v>0</v>
      </c>
      <c r="F13" s="1" t="s">
        <v>182</v>
      </c>
      <c r="G13" s="1">
        <v>0</v>
      </c>
      <c r="H13" s="1">
        <v>0</v>
      </c>
      <c r="I13" s="1">
        <v>0</v>
      </c>
    </row>
    <row r="14" spans="1:9" x14ac:dyDescent="0.2">
      <c r="A14" s="1" t="str">
        <f>+'TRANSCRIPT INFO'!B24</f>
        <v>PHYS 50</v>
      </c>
      <c r="B14" s="1">
        <f>IF(+'TRANSCRIPT INFO'!L24="",0,IF('TRANSCRIPT INFO'!L24="N/A",0,'TRANSCRIPT INFO'!L24))</f>
        <v>0</v>
      </c>
      <c r="C14" s="1" t="str">
        <f>+'TRANSCRIPT INFO'!M24</f>
        <v xml:space="preserve"> </v>
      </c>
      <c r="D14" s="1">
        <f>+'TRANSCRIPT INFO'!N24</f>
        <v>0</v>
      </c>
      <c r="F14" s="1" t="s">
        <v>134</v>
      </c>
      <c r="G14" s="1">
        <v>0</v>
      </c>
      <c r="H14" s="1">
        <v>0</v>
      </c>
      <c r="I14" s="1">
        <v>0</v>
      </c>
    </row>
    <row r="15" spans="1:9" x14ac:dyDescent="0.2">
      <c r="A15" s="1" t="str">
        <f>+'TRANSCRIPT INFO'!B25</f>
        <v>PHYS 51</v>
      </c>
      <c r="B15" s="1">
        <f>IF(+'TRANSCRIPT INFO'!L25="",0,IF('TRANSCRIPT INFO'!L25="N/A",0,'TRANSCRIPT INFO'!L25))</f>
        <v>0</v>
      </c>
      <c r="C15" s="1" t="str">
        <f>+'TRANSCRIPT INFO'!M25</f>
        <v xml:space="preserve"> </v>
      </c>
      <c r="D15" s="1">
        <f>+'TRANSCRIPT INFO'!N25</f>
        <v>0</v>
      </c>
      <c r="F15" s="1" t="s">
        <v>137</v>
      </c>
      <c r="G15" s="1">
        <v>0</v>
      </c>
      <c r="H15" s="1">
        <v>0</v>
      </c>
      <c r="I15" s="1">
        <v>0</v>
      </c>
    </row>
    <row r="16" spans="1:9" x14ac:dyDescent="0.2">
      <c r="A16" s="1">
        <f>+'TRANSCRIPT INFO'!B26</f>
        <v>0</v>
      </c>
      <c r="B16" s="1">
        <f>IF(+'TRANSCRIPT INFO'!L26="",0,IF('TRANSCRIPT INFO'!L26="N/A",0,'TRANSCRIPT INFO'!L26))</f>
        <v>0</v>
      </c>
      <c r="C16" s="1" t="str">
        <f>+'TRANSCRIPT INFO'!M26</f>
        <v xml:space="preserve"> </v>
      </c>
      <c r="D16" s="1">
        <f>+'TRANSCRIPT INFO'!N26</f>
        <v>0</v>
      </c>
      <c r="F16" s="1" t="s">
        <v>145</v>
      </c>
      <c r="G16" s="1">
        <v>0</v>
      </c>
      <c r="H16" s="1">
        <v>0</v>
      </c>
      <c r="I16" s="1">
        <v>0</v>
      </c>
    </row>
    <row r="17" spans="1:9" x14ac:dyDescent="0.2">
      <c r="A17" s="1" t="str">
        <f>+'TRANSCRIPT INFO'!B27</f>
        <v>ENGL 1B</v>
      </c>
      <c r="B17" s="1">
        <f>IF(+'TRANSCRIPT INFO'!L27="",0,IF('TRANSCRIPT INFO'!L27="N/A",0,'TRANSCRIPT INFO'!L27))</f>
        <v>0</v>
      </c>
      <c r="C17" s="1" t="str">
        <f>+'TRANSCRIPT INFO'!M27</f>
        <v xml:space="preserve"> </v>
      </c>
      <c r="D17" s="1">
        <f>+'TRANSCRIPT INFO'!N27</f>
        <v>0</v>
      </c>
      <c r="F17" s="1" t="s">
        <v>145</v>
      </c>
      <c r="G17" s="1">
        <v>0</v>
      </c>
      <c r="H17" s="1">
        <v>0</v>
      </c>
      <c r="I17" s="1">
        <v>0</v>
      </c>
    </row>
    <row r="18" spans="1:9" x14ac:dyDescent="0.2">
      <c r="A18" s="1">
        <f>+'TRANSCRIPT INFO'!B28</f>
        <v>0</v>
      </c>
      <c r="B18" s="1">
        <f>IF(+'TRANSCRIPT INFO'!L28="",0,IF('TRANSCRIPT INFO'!L28="N/A",0,'TRANSCRIPT INFO'!L28))</f>
        <v>0</v>
      </c>
      <c r="C18" s="1" t="str">
        <f>+'TRANSCRIPT INFO'!M28</f>
        <v xml:space="preserve"> </v>
      </c>
      <c r="D18" s="1">
        <f>+'TRANSCRIPT INFO'!N28</f>
        <v>0</v>
      </c>
      <c r="F18" s="1" t="s">
        <v>149</v>
      </c>
      <c r="G18" s="1">
        <v>0</v>
      </c>
      <c r="H18" s="1">
        <v>0</v>
      </c>
      <c r="I18" s="1">
        <v>0</v>
      </c>
    </row>
    <row r="19" spans="1:9" x14ac:dyDescent="0.2">
      <c r="A19" s="1"/>
      <c r="B19" s="1"/>
      <c r="C19" s="1"/>
      <c r="D19" s="1"/>
      <c r="F19" s="1" t="s">
        <v>150</v>
      </c>
      <c r="G19" s="1">
        <v>0</v>
      </c>
      <c r="H19" s="1">
        <v>0</v>
      </c>
      <c r="I19" s="1">
        <v>0</v>
      </c>
    </row>
    <row r="20" spans="1:9" x14ac:dyDescent="0.2">
      <c r="A20" s="1" t="str">
        <f>+'TRANSCRIPT INFO'!B30</f>
        <v>ENGR 10</v>
      </c>
      <c r="B20" s="1">
        <f>IF(+'TRANSCRIPT INFO'!L30="",0,IF('TRANSCRIPT INFO'!L30="N/A",0,'TRANSCRIPT INFO'!L30))</f>
        <v>0</v>
      </c>
      <c r="C20" s="1" t="str">
        <f>+'TRANSCRIPT INFO'!M30</f>
        <v xml:space="preserve"> </v>
      </c>
      <c r="D20" s="1">
        <f>+'TRANSCRIPT INFO'!N30</f>
        <v>0</v>
      </c>
      <c r="F20" s="1" t="s">
        <v>151</v>
      </c>
      <c r="G20" s="1">
        <v>0</v>
      </c>
      <c r="H20" s="1">
        <v>0</v>
      </c>
      <c r="I20" s="1">
        <v>0</v>
      </c>
    </row>
    <row r="21" spans="1:9" x14ac:dyDescent="0.2">
      <c r="A21" s="1" t="str">
        <f>+'TRANSCRIPT INFO'!B31</f>
        <v>MATE 25</v>
      </c>
      <c r="B21" s="1">
        <f>IF(+'TRANSCRIPT INFO'!L31="",0,IF('TRANSCRIPT INFO'!L31="N/A",0,'TRANSCRIPT INFO'!L31))</f>
        <v>0</v>
      </c>
      <c r="C21" s="1" t="str">
        <f>+'TRANSCRIPT INFO'!M31</f>
        <v xml:space="preserve"> </v>
      </c>
      <c r="D21" s="1">
        <f>+'TRANSCRIPT INFO'!N31</f>
        <v>0</v>
      </c>
      <c r="F21" s="1">
        <v>0</v>
      </c>
      <c r="G21" s="1">
        <v>0</v>
      </c>
      <c r="H21" s="1" t="s">
        <v>172</v>
      </c>
      <c r="I21" s="1">
        <v>0</v>
      </c>
    </row>
    <row r="22" spans="1:9" x14ac:dyDescent="0.2">
      <c r="A22" s="1" t="str">
        <f>+'TRANSCRIPT INFO'!B32</f>
        <v>CE 99</v>
      </c>
      <c r="B22" s="1">
        <f>IF(+'TRANSCRIPT INFO'!L32="",0,IF('TRANSCRIPT INFO'!L32="N/A",0,'TRANSCRIPT INFO'!L32))</f>
        <v>0</v>
      </c>
      <c r="C22" s="1" t="str">
        <f>+'TRANSCRIPT INFO'!M32</f>
        <v xml:space="preserve"> </v>
      </c>
      <c r="D22" s="1">
        <f>+'TRANSCRIPT INFO'!N32</f>
        <v>0</v>
      </c>
      <c r="F22" s="1">
        <v>0</v>
      </c>
      <c r="G22" s="1">
        <v>0</v>
      </c>
      <c r="H22" s="1" t="s">
        <v>172</v>
      </c>
      <c r="I22" s="1">
        <v>0</v>
      </c>
    </row>
    <row r="23" spans="1:9" x14ac:dyDescent="0.2">
      <c r="A23" s="1" t="str">
        <f>+'TRANSCRIPT INFO'!B33</f>
        <v>EE 98</v>
      </c>
      <c r="B23" s="1">
        <f>IF(+'TRANSCRIPT INFO'!L33="",0,IF('TRANSCRIPT INFO'!L33="N/A",0,'TRANSCRIPT INFO'!L33))</f>
        <v>0</v>
      </c>
      <c r="C23" s="1" t="str">
        <f>+'TRANSCRIPT INFO'!M33</f>
        <v xml:space="preserve"> </v>
      </c>
      <c r="D23" s="1">
        <f>+'TRANSCRIPT INFO'!N33</f>
        <v>0</v>
      </c>
      <c r="F23" s="1">
        <v>0</v>
      </c>
      <c r="G23" s="1">
        <v>0</v>
      </c>
      <c r="H23" s="1" t="s">
        <v>172</v>
      </c>
      <c r="I23" s="1">
        <v>0</v>
      </c>
    </row>
    <row r="24" spans="1:9" x14ac:dyDescent="0.2">
      <c r="A24" s="1">
        <f>+'TRANSCRIPT INFO'!B34</f>
        <v>0</v>
      </c>
      <c r="B24" s="1">
        <f>IF(+'TRANSCRIPT INFO'!L34="",0,IF('TRANSCRIPT INFO'!L34="N/A",0,'TRANSCRIPT INFO'!L34))</f>
        <v>0</v>
      </c>
      <c r="C24" s="1" t="str">
        <f>+'TRANSCRIPT INFO'!M34</f>
        <v xml:space="preserve"> </v>
      </c>
      <c r="D24" s="1">
        <f>+'TRANSCRIPT INFO'!N34</f>
        <v>0</v>
      </c>
      <c r="F24" s="1">
        <v>0</v>
      </c>
      <c r="G24" s="1">
        <v>0</v>
      </c>
      <c r="H24" s="1" t="s">
        <v>172</v>
      </c>
      <c r="I24" s="1">
        <v>0</v>
      </c>
    </row>
    <row r="25" spans="1:9" x14ac:dyDescent="0.2">
      <c r="A25" s="1"/>
      <c r="B25" s="1"/>
      <c r="C25" s="1"/>
      <c r="D25" s="1"/>
      <c r="F25" s="1">
        <v>0</v>
      </c>
      <c r="G25" s="1">
        <v>0</v>
      </c>
      <c r="H25" s="1" t="s">
        <v>172</v>
      </c>
      <c r="I25" s="1">
        <v>0</v>
      </c>
    </row>
    <row r="26" spans="1:9" x14ac:dyDescent="0.2">
      <c r="A26" s="1" t="str">
        <f>+'TRANSCRIPT INFO'!B36</f>
        <v>CHEM 161A</v>
      </c>
      <c r="B26" s="1">
        <f>IF(+'TRANSCRIPT INFO'!L36="",0,IF('TRANSCRIPT INFO'!L36="N/A",0,'TRANSCRIPT INFO'!L36))</f>
        <v>0</v>
      </c>
      <c r="C26" s="1" t="str">
        <f>+'TRANSCRIPT INFO'!M36</f>
        <v xml:space="preserve"> </v>
      </c>
      <c r="D26" s="1">
        <f>+'TRANSCRIPT INFO'!N36</f>
        <v>0</v>
      </c>
      <c r="F26" s="1">
        <v>0</v>
      </c>
      <c r="G26" s="1">
        <v>0</v>
      </c>
      <c r="H26" s="1" t="s">
        <v>172</v>
      </c>
      <c r="I26" s="1">
        <v>0</v>
      </c>
    </row>
    <row r="27" spans="1:9" x14ac:dyDescent="0.2">
      <c r="A27" s="1" t="str">
        <f>+'TRANSCRIPT INFO'!B37</f>
        <v>MATE 115</v>
      </c>
      <c r="B27" s="1">
        <f>IF(+'TRANSCRIPT INFO'!L37="",0,IF('TRANSCRIPT INFO'!L37="N/A",0,'TRANSCRIPT INFO'!L37))</f>
        <v>0</v>
      </c>
      <c r="C27" s="1">
        <f>+'TRANSCRIPT INFO'!M37</f>
        <v>0</v>
      </c>
      <c r="D27" s="1">
        <f>+'TRANSCRIPT INFO'!N37</f>
        <v>0</v>
      </c>
      <c r="F27" s="1">
        <v>0</v>
      </c>
      <c r="G27" s="1">
        <v>0</v>
      </c>
      <c r="H27" s="1" t="s">
        <v>172</v>
      </c>
      <c r="I27" s="1">
        <v>0</v>
      </c>
    </row>
    <row r="28" spans="1:9" x14ac:dyDescent="0.2">
      <c r="A28" s="1" t="str">
        <f>+'TRANSCRIPT INFO'!B38</f>
        <v>MATE 141</v>
      </c>
      <c r="B28" s="1">
        <f>IF(+'TRANSCRIPT INFO'!L38="",0,IF('TRANSCRIPT INFO'!L38="N/A",0,'TRANSCRIPT INFO'!L38))</f>
        <v>0</v>
      </c>
      <c r="C28" s="1">
        <f>+'TRANSCRIPT INFO'!M38</f>
        <v>0</v>
      </c>
      <c r="D28" s="1">
        <f>+'TRANSCRIPT INFO'!N38</f>
        <v>0</v>
      </c>
      <c r="F28" s="1">
        <v>0</v>
      </c>
      <c r="G28" s="1">
        <v>0</v>
      </c>
      <c r="H28" s="1" t="s">
        <v>172</v>
      </c>
      <c r="I28" s="1">
        <v>0</v>
      </c>
    </row>
    <row r="29" spans="1:9" x14ac:dyDescent="0.2">
      <c r="A29" s="1" t="str">
        <f>+'TRANSCRIPT INFO'!B39</f>
        <v>MATE 151</v>
      </c>
      <c r="B29" s="1">
        <f>IF(+'TRANSCRIPT INFO'!L39="",0,IF('TRANSCRIPT INFO'!L39="N/A",0,'TRANSCRIPT INFO'!L39))</f>
        <v>0</v>
      </c>
      <c r="C29" s="1">
        <f>+'TRANSCRIPT INFO'!M39</f>
        <v>0</v>
      </c>
      <c r="D29" s="1">
        <f>+'TRANSCRIPT INFO'!N39</f>
        <v>0</v>
      </c>
      <c r="F29" s="1" t="s">
        <v>22</v>
      </c>
      <c r="G29" s="1">
        <v>0</v>
      </c>
      <c r="H29" s="1" t="s">
        <v>172</v>
      </c>
      <c r="I29" s="1">
        <v>0</v>
      </c>
    </row>
    <row r="30" spans="1:9" x14ac:dyDescent="0.2">
      <c r="A30" s="1" t="str">
        <f>+'TRANSCRIPT INFO'!B40</f>
        <v>MATE 152</v>
      </c>
      <c r="B30" s="1">
        <f>IF(+'TRANSCRIPT INFO'!L40="",0,IF('TRANSCRIPT INFO'!L40="N/A",0,'TRANSCRIPT INFO'!L40))</f>
        <v>0</v>
      </c>
      <c r="C30" s="1">
        <f>+'TRANSCRIPT INFO'!M40</f>
        <v>0</v>
      </c>
      <c r="D30" s="1">
        <f>+'TRANSCRIPT INFO'!N40</f>
        <v>0</v>
      </c>
      <c r="F30" s="1" t="s">
        <v>45</v>
      </c>
      <c r="G30" s="1">
        <v>0</v>
      </c>
      <c r="H30" s="1" t="s">
        <v>172</v>
      </c>
      <c r="I30" s="1">
        <v>0</v>
      </c>
    </row>
    <row r="31" spans="1:9" x14ac:dyDescent="0.2">
      <c r="A31" s="1" t="str">
        <f>+'TRANSCRIPT INFO'!B41</f>
        <v>MATE 153</v>
      </c>
      <c r="B31" s="1">
        <f>IF(+'TRANSCRIPT INFO'!L41="",0,IF('TRANSCRIPT INFO'!L41="N/A",0,'TRANSCRIPT INFO'!L41))</f>
        <v>0</v>
      </c>
      <c r="C31" s="1">
        <f>+'TRANSCRIPT INFO'!M41</f>
        <v>0</v>
      </c>
      <c r="D31" s="1">
        <f>+'TRANSCRIPT INFO'!N41</f>
        <v>0</v>
      </c>
      <c r="F31" s="1" t="s">
        <v>31</v>
      </c>
      <c r="G31" s="1">
        <v>0</v>
      </c>
      <c r="H31" s="1" t="s">
        <v>172</v>
      </c>
      <c r="I31" s="1">
        <v>0</v>
      </c>
    </row>
    <row r="32" spans="1:9" x14ac:dyDescent="0.2">
      <c r="A32" s="1" t="str">
        <f>+'TRANSCRIPT INFO'!B42</f>
        <v>MATE 154</v>
      </c>
      <c r="B32" s="1">
        <f>IF(+'TRANSCRIPT INFO'!L42="",0,IF('TRANSCRIPT INFO'!L42="N/A",0,'TRANSCRIPT INFO'!L42))</f>
        <v>0</v>
      </c>
      <c r="C32" s="1">
        <f>+'TRANSCRIPT INFO'!M42</f>
        <v>0</v>
      </c>
      <c r="D32" s="1">
        <f>+'TRANSCRIPT INFO'!N42</f>
        <v>0</v>
      </c>
      <c r="F32" s="1" t="s">
        <v>32</v>
      </c>
      <c r="G32" s="1">
        <v>0</v>
      </c>
      <c r="H32" s="1" t="s">
        <v>172</v>
      </c>
      <c r="I32" s="1">
        <v>0</v>
      </c>
    </row>
    <row r="33" spans="1:9" x14ac:dyDescent="0.2">
      <c r="A33" s="1" t="str">
        <f>+'TRANSCRIPT INFO'!B43</f>
        <v>MATE 155</v>
      </c>
      <c r="B33" s="1">
        <f>IF(+'TRANSCRIPT INFO'!L43="",0,IF('TRANSCRIPT INFO'!L43="N/A",0,'TRANSCRIPT INFO'!L43))</f>
        <v>0</v>
      </c>
      <c r="C33" s="1">
        <f>+'TRANSCRIPT INFO'!M43</f>
        <v>0</v>
      </c>
      <c r="D33" s="1">
        <f>+'TRANSCRIPT INFO'!N43</f>
        <v>0</v>
      </c>
      <c r="F33" s="1" t="s">
        <v>33</v>
      </c>
      <c r="G33" s="1">
        <v>0</v>
      </c>
      <c r="H33" s="1" t="s">
        <v>172</v>
      </c>
      <c r="I33" s="1">
        <v>0</v>
      </c>
    </row>
    <row r="34" spans="1:9" x14ac:dyDescent="0.2">
      <c r="A34" s="1" t="str">
        <f>+'TRANSCRIPT INFO'!B44</f>
        <v>MATE 185</v>
      </c>
      <c r="B34" s="1">
        <f>IF(+'TRANSCRIPT INFO'!L44="",0,IF('TRANSCRIPT INFO'!L44="N/A",0,'TRANSCRIPT INFO'!L44))</f>
        <v>0</v>
      </c>
      <c r="C34" s="1">
        <f>+'TRANSCRIPT INFO'!M44</f>
        <v>0</v>
      </c>
      <c r="D34" s="1">
        <f>+'TRANSCRIPT INFO'!N44</f>
        <v>0</v>
      </c>
      <c r="F34" s="1" t="s">
        <v>113</v>
      </c>
      <c r="G34" s="1">
        <v>0</v>
      </c>
      <c r="H34" s="1" t="s">
        <v>172</v>
      </c>
      <c r="I34" s="1">
        <v>0</v>
      </c>
    </row>
    <row r="35" spans="1:9" x14ac:dyDescent="0.2">
      <c r="A35" s="1" t="str">
        <f>+'TRANSCRIPT INFO'!B45</f>
        <v>MATE 186</v>
      </c>
      <c r="B35" s="1">
        <f>IF(+'TRANSCRIPT INFO'!L45="",0,IF('TRANSCRIPT INFO'!L45="N/A",0,'TRANSCRIPT INFO'!L45))</f>
        <v>0</v>
      </c>
      <c r="C35" s="1">
        <f>+'TRANSCRIPT INFO'!M45</f>
        <v>0</v>
      </c>
      <c r="D35" s="1">
        <f>+'TRANSCRIPT INFO'!N45</f>
        <v>0</v>
      </c>
      <c r="F35" s="1" t="s">
        <v>34</v>
      </c>
      <c r="G35" s="1">
        <v>0</v>
      </c>
      <c r="H35" s="1" t="s">
        <v>172</v>
      </c>
      <c r="I35" s="1">
        <v>0</v>
      </c>
    </row>
    <row r="36" spans="1:9" x14ac:dyDescent="0.2">
      <c r="A36" s="1" t="str">
        <f>+'TRANSCRIPT INFO'!B46</f>
        <v>MATE 195</v>
      </c>
      <c r="B36" s="1">
        <f>IF(+'TRANSCRIPT INFO'!L46="",0,IF('TRANSCRIPT INFO'!L46="N/A",0,'TRANSCRIPT INFO'!L46))</f>
        <v>0</v>
      </c>
      <c r="C36" s="1">
        <f>+'TRANSCRIPT INFO'!M46</f>
        <v>0</v>
      </c>
      <c r="D36" s="1">
        <f>+'TRANSCRIPT INFO'!N46</f>
        <v>0</v>
      </c>
      <c r="F36" s="1" t="s">
        <v>16</v>
      </c>
      <c r="G36" s="1">
        <v>0</v>
      </c>
      <c r="H36" s="1" t="s">
        <v>172</v>
      </c>
      <c r="I36" s="1">
        <v>0</v>
      </c>
    </row>
    <row r="37" spans="1:9" x14ac:dyDescent="0.2">
      <c r="A37" s="1" t="str">
        <f>+'TRANSCRIPT INFO'!B47</f>
        <v>MATE 198A</v>
      </c>
      <c r="B37" s="1">
        <f>IF(+'TRANSCRIPT INFO'!L47="",0,IF('TRANSCRIPT INFO'!L47="N/A",0,'TRANSCRIPT INFO'!L47))</f>
        <v>0</v>
      </c>
      <c r="C37" s="1">
        <f>+'TRANSCRIPT INFO'!M47</f>
        <v>0</v>
      </c>
      <c r="D37" s="1">
        <f>+'TRANSCRIPT INFO'!N47</f>
        <v>0</v>
      </c>
      <c r="F37" s="1" t="s">
        <v>17</v>
      </c>
      <c r="G37" s="1">
        <v>0</v>
      </c>
      <c r="H37" s="1" t="s">
        <v>172</v>
      </c>
      <c r="I37" s="1">
        <v>0</v>
      </c>
    </row>
    <row r="38" spans="1:9" x14ac:dyDescent="0.2">
      <c r="A38" s="1" t="str">
        <f>+'TRANSCRIPT INFO'!B48</f>
        <v>MATE 198B</v>
      </c>
      <c r="B38" s="1">
        <f>IF(+'TRANSCRIPT INFO'!L48="",0,IF('TRANSCRIPT INFO'!L48="N/A",0,'TRANSCRIPT INFO'!L48))</f>
        <v>0</v>
      </c>
      <c r="C38" s="1">
        <f>+'TRANSCRIPT INFO'!M48</f>
        <v>0</v>
      </c>
      <c r="D38" s="1">
        <f>+'TRANSCRIPT INFO'!N48</f>
        <v>0</v>
      </c>
      <c r="F38" s="1" t="s">
        <v>23</v>
      </c>
      <c r="G38" s="1">
        <v>0</v>
      </c>
      <c r="H38" s="1" t="s">
        <v>172</v>
      </c>
      <c r="I38" s="1">
        <v>0</v>
      </c>
    </row>
    <row r="39" spans="1:9" x14ac:dyDescent="0.2">
      <c r="A39" s="1" t="str">
        <f>+'TRANSCRIPT INFO'!B49</f>
        <v>CHE 161</v>
      </c>
      <c r="B39" s="1">
        <f>IF(+'TRANSCRIPT INFO'!L49="",0,IF('TRANSCRIPT INFO'!L49="N/A",0,'TRANSCRIPT INFO'!L49))</f>
        <v>0</v>
      </c>
      <c r="C39" s="1">
        <f>+'TRANSCRIPT INFO'!M49</f>
        <v>0</v>
      </c>
      <c r="D39" s="1">
        <f>+'TRANSCRIPT INFO'!N49</f>
        <v>0</v>
      </c>
      <c r="F39" s="1" t="s">
        <v>20</v>
      </c>
      <c r="G39" s="1">
        <v>0</v>
      </c>
      <c r="H39" s="1" t="s">
        <v>172</v>
      </c>
      <c r="I39" s="1">
        <v>0</v>
      </c>
    </row>
    <row r="40" spans="1:9" x14ac:dyDescent="0.2">
      <c r="A40" s="1" t="str">
        <f>+'TRANSCRIPT INFO'!B50</f>
        <v>CHE 162</v>
      </c>
      <c r="B40" s="1">
        <f>IF(+'TRANSCRIPT INFO'!L50="",0,IF('TRANSCRIPT INFO'!L50="N/A",0,'TRANSCRIPT INFO'!L50))</f>
        <v>0</v>
      </c>
      <c r="C40" s="1">
        <f>+'TRANSCRIPT INFO'!M50</f>
        <v>0</v>
      </c>
      <c r="D40" s="1">
        <f>+'TRANSCRIPT INFO'!N50</f>
        <v>0</v>
      </c>
      <c r="F40" s="1" t="s">
        <v>105</v>
      </c>
      <c r="G40" s="1">
        <v>0</v>
      </c>
      <c r="H40" s="1" t="s">
        <v>172</v>
      </c>
      <c r="I40" s="1">
        <v>0</v>
      </c>
    </row>
    <row r="41" spans="1:9" x14ac:dyDescent="0.2">
      <c r="A41" s="1" t="str">
        <f>+'TRANSCRIPT INFO'!B51</f>
        <v>MATE 191</v>
      </c>
      <c r="B41" s="1">
        <f>IF(+'TRANSCRIPT INFO'!L51="",0,IF('TRANSCRIPT INFO'!L51="N/A",0,'TRANSCRIPT INFO'!L51))</f>
        <v>0</v>
      </c>
      <c r="C41" s="1">
        <f>+'TRANSCRIPT INFO'!M51</f>
        <v>0</v>
      </c>
      <c r="D41" s="1">
        <f>+'TRANSCRIPT INFO'!N51</f>
        <v>0</v>
      </c>
      <c r="F41" s="1" t="s">
        <v>21</v>
      </c>
      <c r="G41" s="1">
        <v>0</v>
      </c>
      <c r="H41" s="1" t="s">
        <v>172</v>
      </c>
      <c r="I41" s="1">
        <v>0</v>
      </c>
    </row>
    <row r="42" spans="1:9" x14ac:dyDescent="0.2">
      <c r="A42" s="1" t="str">
        <f>+'TRANSCRIPT INFO'!B52</f>
        <v>ENGR 100W</v>
      </c>
      <c r="B42" s="1">
        <f>IF(+'TRANSCRIPT INFO'!L52="",0,IF('TRANSCRIPT INFO'!L52="N/A",0,'TRANSCRIPT INFO'!L52))</f>
        <v>0</v>
      </c>
      <c r="C42" s="1">
        <f>+'TRANSCRIPT INFO'!M52</f>
        <v>0</v>
      </c>
      <c r="D42" s="1">
        <f>+'TRANSCRIPT INFO'!N52</f>
        <v>0</v>
      </c>
      <c r="F42" s="1" t="s">
        <v>15</v>
      </c>
      <c r="G42" s="1">
        <v>0</v>
      </c>
      <c r="H42" s="1" t="s">
        <v>172</v>
      </c>
      <c r="I42" s="1">
        <v>0</v>
      </c>
    </row>
    <row r="43" spans="1:9" x14ac:dyDescent="0.2">
      <c r="A43" s="1" t="str">
        <f>+'TRANSCRIPT INFO'!B53</f>
        <v>MATE 143</v>
      </c>
      <c r="B43" s="1">
        <f>IF(+'TRANSCRIPT INFO'!L53="",0,IF('TRANSCRIPT INFO'!L53="N/A",0,'TRANSCRIPT INFO'!L53))</f>
        <v>0</v>
      </c>
      <c r="C43" s="1" t="str">
        <f>+'TRANSCRIPT INFO'!M53</f>
        <v xml:space="preserve"> </v>
      </c>
      <c r="D43" s="1">
        <f>+'TRANSCRIPT INFO'!N53</f>
        <v>0</v>
      </c>
      <c r="F43" s="1" t="s">
        <v>12</v>
      </c>
      <c r="G43" s="1">
        <v>0</v>
      </c>
      <c r="H43" s="1" t="s">
        <v>172</v>
      </c>
      <c r="I43" s="1">
        <v>0</v>
      </c>
    </row>
    <row r="44" spans="1:9" x14ac:dyDescent="0.2">
      <c r="A44" s="1" t="str">
        <f>+'TRANSCRIPT INFO'!B54</f>
        <v>MATE 144</v>
      </c>
      <c r="B44" s="1">
        <f>IF(+'TRANSCRIPT INFO'!L54="",0,IF('TRANSCRIPT INFO'!L54="N/A",0,'TRANSCRIPT INFO'!L54))</f>
        <v>0</v>
      </c>
      <c r="C44" s="1" t="str">
        <f>+'TRANSCRIPT INFO'!M54</f>
        <v xml:space="preserve"> </v>
      </c>
      <c r="D44" s="1">
        <f>+'TRANSCRIPT INFO'!N54</f>
        <v>0</v>
      </c>
      <c r="F44" s="1" t="s">
        <v>13</v>
      </c>
      <c r="G44" s="1">
        <v>0</v>
      </c>
      <c r="H44" s="1" t="s">
        <v>172</v>
      </c>
      <c r="I44" s="1">
        <v>0</v>
      </c>
    </row>
    <row r="45" spans="1:9" x14ac:dyDescent="0.2">
      <c r="A45" s="1">
        <f>+'TRANSCRIPT INFO'!B55</f>
        <v>0</v>
      </c>
      <c r="B45" s="1">
        <f>IF(+'TRANSCRIPT INFO'!L55="",0,IF('TRANSCRIPT INFO'!L55="N/A",0,'TRANSCRIPT INFO'!L55))</f>
        <v>0</v>
      </c>
      <c r="C45" s="1" t="str">
        <f>+'TRANSCRIPT INFO'!M55</f>
        <v xml:space="preserve"> </v>
      </c>
      <c r="D45" s="1">
        <f>+'TRANSCRIPT INFO'!N55</f>
        <v>0</v>
      </c>
      <c r="F45" s="1" t="s">
        <v>14</v>
      </c>
      <c r="G45" s="1">
        <v>0</v>
      </c>
      <c r="H45" s="1" t="s">
        <v>172</v>
      </c>
      <c r="I45" s="1">
        <v>0</v>
      </c>
    </row>
    <row r="46" spans="1:9" x14ac:dyDescent="0.2">
      <c r="A46" s="1"/>
      <c r="B46" s="1"/>
      <c r="C46" s="1"/>
      <c r="D46" s="1"/>
      <c r="F46" s="1" t="s">
        <v>18</v>
      </c>
      <c r="G46" s="1">
        <v>0</v>
      </c>
      <c r="H46" s="1" t="s">
        <v>172</v>
      </c>
      <c r="I46" s="1">
        <v>0</v>
      </c>
    </row>
    <row r="47" spans="1:9" x14ac:dyDescent="0.2">
      <c r="A47" s="1">
        <f>+'TRANSCRIPT INFO'!B57</f>
        <v>0</v>
      </c>
      <c r="B47" s="1">
        <f>IF(+'TRANSCRIPT INFO'!L57="",0,IF('TRANSCRIPT INFO'!L57="N/A",0,'TRANSCRIPT INFO'!L57))</f>
        <v>0</v>
      </c>
      <c r="C47" s="1" t="str">
        <f>+'TRANSCRIPT INFO'!M57</f>
        <v xml:space="preserve"> </v>
      </c>
      <c r="D47" s="1" t="str">
        <f>+'TRANSCRIPT INFO'!N57</f>
        <v xml:space="preserve"> </v>
      </c>
      <c r="F47" s="1" t="s">
        <v>19</v>
      </c>
      <c r="G47" s="1">
        <v>0</v>
      </c>
      <c r="H47" s="1" t="s">
        <v>172</v>
      </c>
      <c r="I47" s="1">
        <v>0</v>
      </c>
    </row>
    <row r="48" spans="1:9" x14ac:dyDescent="0.2">
      <c r="A48" s="1">
        <f>+'TRANSCRIPT INFO'!B58</f>
        <v>0</v>
      </c>
      <c r="B48" s="1">
        <f>IF(+'TRANSCRIPT INFO'!L58="",0,IF('TRANSCRIPT INFO'!L58="N/A",0,'TRANSCRIPT INFO'!L58))</f>
        <v>0</v>
      </c>
      <c r="C48" s="1" t="str">
        <f>+'TRANSCRIPT INFO'!M58</f>
        <v xml:space="preserve"> </v>
      </c>
      <c r="D48" s="1" t="str">
        <f>+'TRANSCRIPT INFO'!N58</f>
        <v xml:space="preserve"> </v>
      </c>
      <c r="F48" s="1" t="s">
        <v>35</v>
      </c>
      <c r="G48" s="1">
        <v>0</v>
      </c>
      <c r="H48" s="1" t="s">
        <v>58</v>
      </c>
      <c r="I48" s="1">
        <v>0</v>
      </c>
    </row>
    <row r="49" spans="1:9" x14ac:dyDescent="0.2">
      <c r="A49" s="1">
        <f>+'TRANSCRIPT INFO'!B59</f>
        <v>0</v>
      </c>
      <c r="B49" s="1">
        <f>IF(+'TRANSCRIPT INFO'!L59="",0,IF('TRANSCRIPT INFO'!L59="N/A",0,'TRANSCRIPT INFO'!L59))</f>
        <v>0</v>
      </c>
      <c r="C49" s="1" t="str">
        <f>+'TRANSCRIPT INFO'!M59</f>
        <v xml:space="preserve"> </v>
      </c>
      <c r="D49" s="1" t="str">
        <f>+'TRANSCRIPT INFO'!N59</f>
        <v xml:space="preserve"> </v>
      </c>
      <c r="F49" s="1" t="s">
        <v>42</v>
      </c>
      <c r="G49" s="1">
        <v>0</v>
      </c>
      <c r="H49" s="1" t="s">
        <v>58</v>
      </c>
      <c r="I49" s="1">
        <v>0</v>
      </c>
    </row>
    <row r="50" spans="1:9" x14ac:dyDescent="0.2">
      <c r="A50" s="1">
        <f>+'TRANSCRIPT INFO'!B62</f>
        <v>0</v>
      </c>
      <c r="B50" s="1">
        <f>IF(+'TRANSCRIPT INFO'!L62="",0,IF('TRANSCRIPT INFO'!L62="N/A",0,'TRANSCRIPT INFO'!L62))</f>
        <v>0</v>
      </c>
      <c r="C50" s="1">
        <f>+'TRANSCRIPT INFO'!M62</f>
        <v>0</v>
      </c>
      <c r="D50" s="1">
        <f>+'TRANSCRIPT INFO'!N62</f>
        <v>0</v>
      </c>
      <c r="F50" s="1" t="s">
        <v>38</v>
      </c>
      <c r="G50" s="1">
        <v>0</v>
      </c>
      <c r="H50" s="1" t="s">
        <v>58</v>
      </c>
      <c r="I50" s="1">
        <v>0</v>
      </c>
    </row>
    <row r="51" spans="1:9" x14ac:dyDescent="0.2">
      <c r="A51" s="1">
        <f>+'TRANSCRIPT INFO'!B63</f>
        <v>0</v>
      </c>
      <c r="B51" s="1">
        <f>IF(+'TRANSCRIPT INFO'!L63="",0,IF('TRANSCRIPT INFO'!L63="N/A",0,'TRANSCRIPT INFO'!L63))</f>
        <v>0</v>
      </c>
      <c r="C51" s="1">
        <f>+'TRANSCRIPT INFO'!M63</f>
        <v>0</v>
      </c>
      <c r="D51" s="1">
        <f>+'TRANSCRIPT INFO'!N63</f>
        <v>0</v>
      </c>
      <c r="F51" s="1" t="s">
        <v>39</v>
      </c>
      <c r="G51" s="1">
        <v>0</v>
      </c>
      <c r="H51" s="1" t="s">
        <v>58</v>
      </c>
      <c r="I51" s="1">
        <v>0</v>
      </c>
    </row>
    <row r="52" spans="1:9" x14ac:dyDescent="0.2">
      <c r="A52" s="1">
        <f>+'TRANSCRIPT INFO'!B64</f>
        <v>0</v>
      </c>
      <c r="B52" s="1">
        <f>IF(+'TRANSCRIPT INFO'!L64="",0,IF('TRANSCRIPT INFO'!L64="N/A",0,'TRANSCRIPT INFO'!L64))</f>
        <v>0</v>
      </c>
      <c r="C52" s="1">
        <f>+'TRANSCRIPT INFO'!M64</f>
        <v>0</v>
      </c>
      <c r="D52" s="1">
        <f>+'TRANSCRIPT INFO'!N64</f>
        <v>0</v>
      </c>
      <c r="F52" s="1" t="s">
        <v>40</v>
      </c>
      <c r="G52" s="1">
        <v>0</v>
      </c>
      <c r="H52" s="1" t="s">
        <v>58</v>
      </c>
      <c r="I52" s="1">
        <v>0</v>
      </c>
    </row>
    <row r="53" spans="1:9" x14ac:dyDescent="0.2">
      <c r="A53" s="1" t="str">
        <f>IF(GEs!$K$3="",IF(GEs!$D$11="Y",+GEs!C16,""))</f>
        <v/>
      </c>
      <c r="B53" s="1" t="str">
        <f>IF(GEs!$K$3="",IF(GEs!$D$11="Y",+GEs!I16,""))</f>
        <v/>
      </c>
      <c r="C53" s="1" t="str">
        <f>IF(GEs!$K$3="",IF(GEs!$D$11="Y",+GEs!G16,""))</f>
        <v/>
      </c>
      <c r="D53" s="1" t="str">
        <f>IF(GEs!$K$3="",IF(GEs!$D$11="Y",+GEs!H16,""))</f>
        <v/>
      </c>
      <c r="F53" s="1" t="s">
        <v>36</v>
      </c>
      <c r="G53" s="1">
        <v>0</v>
      </c>
      <c r="H53" s="1" t="s">
        <v>173</v>
      </c>
      <c r="I53" s="1">
        <v>0</v>
      </c>
    </row>
    <row r="54" spans="1:9" x14ac:dyDescent="0.2">
      <c r="A54" s="1" t="str">
        <f>IF(GEs!$K$3="",IF(GEs!$D$11="Y",+GEs!C17,""))</f>
        <v/>
      </c>
      <c r="B54" s="1" t="str">
        <f>IF(GEs!$K$3="",IF(GEs!$D$11="Y",+GEs!I17,""))</f>
        <v/>
      </c>
      <c r="C54" s="1" t="str">
        <f>IF(GEs!$K$3="",IF(GEs!$D$11="Y",+GEs!G17,""))</f>
        <v/>
      </c>
      <c r="D54" s="1" t="str">
        <f>IF(GEs!$K$3="",IF(GEs!$D$11="Y",+GEs!H17,""))</f>
        <v/>
      </c>
      <c r="F54" s="1" t="s">
        <v>37</v>
      </c>
      <c r="G54" s="1">
        <v>0</v>
      </c>
      <c r="H54" s="1" t="s">
        <v>173</v>
      </c>
      <c r="I54" s="1">
        <v>0</v>
      </c>
    </row>
    <row r="55" spans="1:9" x14ac:dyDescent="0.2">
      <c r="A55" s="1" t="str">
        <f>IF(GEs!$K$3="",IF(GEs!$D$11="Y",+GEs!C18,""))</f>
        <v/>
      </c>
      <c r="B55" s="1" t="str">
        <f>IF(GEs!$K$3="",IF(GEs!$D$11="Y",+GEs!I18,""))</f>
        <v/>
      </c>
      <c r="C55" s="1" t="str">
        <f>IF(GEs!$K$3="",IF(GEs!$D$11="Y",+GEs!G18,""))</f>
        <v/>
      </c>
      <c r="D55" s="1" t="str">
        <f>IF(GEs!$K$3="",IF(GEs!$D$11="Y",+GEs!H18,""))</f>
        <v/>
      </c>
      <c r="F55" s="1" t="s">
        <v>41</v>
      </c>
      <c r="G55" s="1">
        <v>0</v>
      </c>
      <c r="H55" s="1" t="s">
        <v>173</v>
      </c>
      <c r="I55" s="1">
        <v>0</v>
      </c>
    </row>
    <row r="56" spans="1:9" x14ac:dyDescent="0.2">
      <c r="A56" s="1" t="str">
        <f>IF(GEs!$K$3="",IF(GEs!$D$11="Y",+GEs!C19,""))</f>
        <v/>
      </c>
      <c r="B56" s="1" t="str">
        <f>IF(GEs!$K$3="",IF(GEs!$D$11="Y",+GEs!I19,""))</f>
        <v/>
      </c>
      <c r="C56" s="1" t="str">
        <f>IF(GEs!$K$3="",IF(GEs!$D$11="Y",+GEs!G19,""))</f>
        <v/>
      </c>
      <c r="D56" s="1" t="str">
        <f>IF(GEs!$K$3="",IF(GEs!$D$11="Y",+GEs!H19,""))</f>
        <v/>
      </c>
      <c r="F56" s="1" t="s">
        <v>41</v>
      </c>
      <c r="G56" s="1">
        <v>0</v>
      </c>
      <c r="H56" s="1" t="s">
        <v>173</v>
      </c>
      <c r="I56" s="1">
        <v>0</v>
      </c>
    </row>
    <row r="57" spans="1:9" x14ac:dyDescent="0.2">
      <c r="A57" s="1" t="str">
        <f>IF(GEs!$K$3="",IF(GEs!$D$11="Y",+GEs!C20,""))</f>
        <v/>
      </c>
      <c r="B57" s="1" t="str">
        <f>IF(GEs!$K$3="",IF(GEs!$D$11="Y",+GEs!I20,""))</f>
        <v/>
      </c>
      <c r="C57" s="1" t="str">
        <f>IF(GEs!$K$3="",IF(GEs!$D$11="Y",+GEs!G20,""))</f>
        <v/>
      </c>
      <c r="D57" s="1" t="str">
        <f>IF(GEs!$K$3="",IF(GEs!$D$11="Y",+GEs!H20,""))</f>
        <v/>
      </c>
      <c r="F57" s="1" t="s">
        <v>43</v>
      </c>
      <c r="G57" s="1">
        <v>0</v>
      </c>
      <c r="H57" s="1" t="s">
        <v>173</v>
      </c>
      <c r="I57" s="1">
        <v>0</v>
      </c>
    </row>
    <row r="58" spans="1:9" x14ac:dyDescent="0.2">
      <c r="A58" s="1" t="str">
        <f>IF(GEs!$K$3="",IF(GEs!$D$11="Y",+GEs!C21,""))</f>
        <v/>
      </c>
      <c r="B58" s="1" t="str">
        <f>IF(GEs!$K$3="",IF(GEs!$D$11="Y",+GEs!I21,""))</f>
        <v/>
      </c>
      <c r="C58" s="1" t="str">
        <f>IF(GEs!$K$3="",IF(GEs!$D$11="Y",+GEs!G21,""))</f>
        <v/>
      </c>
      <c r="D58" s="1" t="str">
        <f>IF(GEs!$K$3="",IF(GEs!$D$11="Y",+GEs!H21,""))</f>
        <v/>
      </c>
      <c r="F58" s="1" t="s">
        <v>44</v>
      </c>
      <c r="G58" s="1">
        <v>0</v>
      </c>
      <c r="H58" s="1" t="s">
        <v>173</v>
      </c>
      <c r="I58" s="1">
        <v>0</v>
      </c>
    </row>
    <row r="59" spans="1:9" x14ac:dyDescent="0.2">
      <c r="A59" s="1" t="str">
        <f>IF(GEs!$K$3="",IF(GEs!$D$11="Y",+GEs!C22,""))</f>
        <v/>
      </c>
      <c r="B59" s="1" t="str">
        <f>IF(GEs!$K$3="",IF(GEs!$D$11="Y",+GEs!I22,""))</f>
        <v/>
      </c>
      <c r="C59" s="1" t="str">
        <f>IF(GEs!$K$3="",IF(GEs!$D$11="Y",+GEs!G22,""))</f>
        <v/>
      </c>
      <c r="D59" s="1" t="str">
        <f>IF(GEs!$K$3="",IF(GEs!$D$11="Y",+GEs!H22,""))</f>
        <v/>
      </c>
      <c r="F59" s="1" t="s">
        <v>187</v>
      </c>
      <c r="G59" s="1" t="s">
        <v>187</v>
      </c>
      <c r="H59" s="1" t="s">
        <v>187</v>
      </c>
      <c r="I59" s="1" t="s">
        <v>187</v>
      </c>
    </row>
    <row r="60" spans="1:9" x14ac:dyDescent="0.2">
      <c r="A60" s="1" t="str">
        <f>IF(GEs!$K$3="",IF(GEs!$D$11="Y",+GEs!C23,""))</f>
        <v/>
      </c>
      <c r="B60" s="1" t="str">
        <f>IF(GEs!$K$3="",IF(GEs!$D$11="Y",+GEs!I23,""))</f>
        <v/>
      </c>
      <c r="C60" s="1" t="str">
        <f>IF(GEs!$K$3="",IF(GEs!$D$11="Y",+GEs!G23,""))</f>
        <v/>
      </c>
      <c r="D60" s="1" t="str">
        <f>IF(GEs!$K$3="",IF(GEs!$D$11="Y",+GEs!H23,""))</f>
        <v/>
      </c>
      <c r="F60" s="1" t="s">
        <v>187</v>
      </c>
      <c r="G60" s="1" t="s">
        <v>187</v>
      </c>
      <c r="H60" s="1" t="s">
        <v>187</v>
      </c>
      <c r="I60" s="1" t="s">
        <v>187</v>
      </c>
    </row>
    <row r="61" spans="1:9" x14ac:dyDescent="0.2">
      <c r="A61" s="1"/>
      <c r="B61" s="1"/>
      <c r="C61" s="1"/>
      <c r="D61" s="1"/>
      <c r="F61" s="1" t="s">
        <v>187</v>
      </c>
      <c r="G61" s="1" t="s">
        <v>187</v>
      </c>
      <c r="H61" s="1" t="s">
        <v>187</v>
      </c>
      <c r="I61" s="1" t="s">
        <v>187</v>
      </c>
    </row>
    <row r="62" spans="1:9" x14ac:dyDescent="0.2">
      <c r="A62" s="1"/>
      <c r="B62" s="1"/>
      <c r="C62" s="1"/>
      <c r="D62" s="1"/>
      <c r="F62" s="1" t="s">
        <v>187</v>
      </c>
      <c r="G62" s="1" t="s">
        <v>187</v>
      </c>
      <c r="H62" s="1" t="s">
        <v>187</v>
      </c>
      <c r="I62" s="1" t="s">
        <v>187</v>
      </c>
    </row>
    <row r="63" spans="1:9" x14ac:dyDescent="0.2">
      <c r="A63" s="1"/>
      <c r="B63" s="1"/>
      <c r="C63" s="1"/>
      <c r="D63" s="1"/>
      <c r="F63" s="1" t="s">
        <v>187</v>
      </c>
      <c r="G63" s="1" t="s">
        <v>187</v>
      </c>
      <c r="H63" s="1" t="s">
        <v>187</v>
      </c>
      <c r="I63" s="1" t="s">
        <v>187</v>
      </c>
    </row>
    <row r="64" spans="1:9" x14ac:dyDescent="0.2">
      <c r="A64" s="1" t="str">
        <f>IF(GEs!$K$3="",IF(GEs!$D$12="Y",+GEs!C27,""))</f>
        <v/>
      </c>
      <c r="B64" s="1" t="str">
        <f>IF(GEs!$K$3="",IF(GEs!$D$12="Y",+GEs!I27,""))</f>
        <v/>
      </c>
      <c r="C64" s="1" t="str">
        <f>IF(GEs!$K$3="",IF(GEs!$D$12="Y",+GEs!G27,""))</f>
        <v/>
      </c>
      <c r="D64" s="1" t="str">
        <f>IF(GEs!$K$3="",IF(GEs!$D$12="Y",+GEs!H27,""))</f>
        <v/>
      </c>
      <c r="F64" s="1" t="s">
        <v>187</v>
      </c>
      <c r="G64" s="1" t="s">
        <v>187</v>
      </c>
      <c r="H64" s="1" t="s">
        <v>187</v>
      </c>
      <c r="I64" s="1" t="s">
        <v>187</v>
      </c>
    </row>
    <row r="65" spans="1:9" x14ac:dyDescent="0.2">
      <c r="A65" s="1" t="str">
        <f>IF(GEs!$K$3="",IF(GEs!$D$12="Y",+GEs!C28,""))</f>
        <v/>
      </c>
      <c r="B65" s="1" t="str">
        <f>IF(GEs!$K$3="",IF(GEs!$D$12="Y",+GEs!I28,""))</f>
        <v/>
      </c>
      <c r="C65" s="1" t="str">
        <f>IF(GEs!$K$3="",IF(GEs!$D$12="Y",+GEs!G28,""))</f>
        <v/>
      </c>
      <c r="D65" s="1" t="str">
        <f>IF(GEs!$K$3="",IF(GEs!$D$12="Y",+GEs!H28,""))</f>
        <v/>
      </c>
      <c r="F65" s="1" t="s">
        <v>187</v>
      </c>
      <c r="G65" s="1" t="s">
        <v>187</v>
      </c>
      <c r="H65" s="1" t="s">
        <v>187</v>
      </c>
      <c r="I65" s="1" t="s">
        <v>187</v>
      </c>
    </row>
    <row r="66" spans="1:9" x14ac:dyDescent="0.2">
      <c r="A66" s="1" t="str">
        <f>IF(GEs!$K$3="",IF(GEs!$D$12="Y",+GEs!C29,""))</f>
        <v/>
      </c>
      <c r="B66" s="1" t="str">
        <f>IF(GEs!$K$3="",IF(GEs!$D$12="Y",+GEs!I29,""))</f>
        <v/>
      </c>
      <c r="C66" s="1" t="str">
        <f>IF(GEs!$K$3="",IF(GEs!$D$12="Y",+GEs!G29,""))</f>
        <v/>
      </c>
      <c r="D66" s="1" t="str">
        <f>IF(GEs!$K$3="",IF(GEs!$D$12="Y",+GEs!H29,""))</f>
        <v/>
      </c>
      <c r="F66" s="1" t="s">
        <v>187</v>
      </c>
      <c r="G66" s="1" t="s">
        <v>187</v>
      </c>
      <c r="H66" s="1" t="s">
        <v>187</v>
      </c>
      <c r="I66" s="1" t="s">
        <v>187</v>
      </c>
    </row>
    <row r="67" spans="1:9" x14ac:dyDescent="0.2">
      <c r="A67" s="1" t="str">
        <f>IF(GEs!$K$3="",IF(GEs!$D$12="Y",+GEs!C30,""))</f>
        <v/>
      </c>
      <c r="B67" s="1" t="str">
        <f>IF(GEs!$K$3="",IF(GEs!$D$12="Y",+GEs!I30,""))</f>
        <v/>
      </c>
      <c r="C67" s="1" t="str">
        <f>IF(GEs!$K$3="",IF(GEs!$D$12="Y",+GEs!G30,""))</f>
        <v/>
      </c>
      <c r="D67" s="1" t="str">
        <f>IF(GEs!$K$3="",IF(GEs!$D$12="Y",+GEs!H30,""))</f>
        <v/>
      </c>
      <c r="F67" s="1" t="s">
        <v>187</v>
      </c>
      <c r="G67" s="1" t="s">
        <v>187</v>
      </c>
      <c r="H67" s="1" t="s">
        <v>187</v>
      </c>
      <c r="I67" s="1" t="s">
        <v>187</v>
      </c>
    </row>
    <row r="68" spans="1:9" x14ac:dyDescent="0.2">
      <c r="A68" s="1" t="str">
        <f>IF(GEs!$K$3="",IF(GEs!$D$12="Y",+GEs!C31,""))</f>
        <v/>
      </c>
      <c r="B68" s="1" t="str">
        <f>IF(GEs!$K$3="",IF(GEs!$D$12="Y",+GEs!I31,""))</f>
        <v/>
      </c>
      <c r="C68" s="1" t="str">
        <f>IF(GEs!$K$3="",IF(GEs!$D$12="Y",+GEs!G31,""))</f>
        <v/>
      </c>
      <c r="D68" s="1" t="str">
        <f>IF(GEs!$K$3="",IF(GEs!$D$12="Y",+GEs!H31,""))</f>
        <v/>
      </c>
      <c r="F68" s="1" t="s">
        <v>187</v>
      </c>
      <c r="G68" s="1" t="s">
        <v>187</v>
      </c>
      <c r="H68" s="1" t="s">
        <v>187</v>
      </c>
      <c r="I68" s="1" t="s">
        <v>187</v>
      </c>
    </row>
    <row r="69" spans="1:9" x14ac:dyDescent="0.2">
      <c r="A69" s="1" t="str">
        <f>IF(GEs!$K$3="",IF(GEs!$D$12="Y",+GEs!C32,""))</f>
        <v/>
      </c>
      <c r="B69" s="1" t="str">
        <f>IF(GEs!$K$3="",IF(GEs!$D$12="Y",+GEs!I32,""))</f>
        <v/>
      </c>
      <c r="C69" s="1" t="str">
        <f>IF(GEs!$K$3="",IF(GEs!$D$12="Y",+GEs!G32,""))</f>
        <v/>
      </c>
      <c r="D69" s="1" t="str">
        <f>IF(GEs!$K$3="",IF(GEs!$D$12="Y",+GEs!H32,""))</f>
        <v/>
      </c>
      <c r="F69" s="1" t="s">
        <v>187</v>
      </c>
      <c r="G69" s="1" t="s">
        <v>187</v>
      </c>
      <c r="H69" s="1" t="s">
        <v>187</v>
      </c>
      <c r="I69" s="1" t="s">
        <v>187</v>
      </c>
    </row>
    <row r="70" spans="1:9" x14ac:dyDescent="0.2">
      <c r="A70" s="1" t="str">
        <f>IF(GEs!$K$3="",IF(GEs!$D$12="Y",+GEs!C33,""))</f>
        <v/>
      </c>
      <c r="B70" s="1" t="str">
        <f>IF(GEs!$K$3="",IF(GEs!$D$12="Y",+GEs!I33,""))</f>
        <v/>
      </c>
      <c r="C70" s="1" t="str">
        <f>IF(GEs!$K$3="",IF(GEs!$D$12="Y",+GEs!G33,""))</f>
        <v/>
      </c>
      <c r="D70" s="1" t="str">
        <f>IF(GEs!$K$3="",IF(GEs!$D$12="Y",+GEs!H33,""))</f>
        <v/>
      </c>
      <c r="F70" s="1" t="s">
        <v>187</v>
      </c>
      <c r="G70" s="1" t="s">
        <v>187</v>
      </c>
      <c r="H70" s="1" t="s">
        <v>187</v>
      </c>
      <c r="I70" s="1" t="s">
        <v>187</v>
      </c>
    </row>
    <row r="71" spans="1:9" x14ac:dyDescent="0.2">
      <c r="A71" s="1" t="str">
        <f>IF(GEs!$K$3="",IF(GEs!$D$12="Y",+GEs!C34,""))</f>
        <v/>
      </c>
      <c r="B71" s="1" t="str">
        <f>IF(GEs!$K$3="",IF(GEs!$D$12="Y",+GEs!I34,""))</f>
        <v/>
      </c>
      <c r="C71" s="1" t="str">
        <f>IF(GEs!$K$3="",IF(GEs!$D$12="Y",+GEs!G34,""))</f>
        <v/>
      </c>
      <c r="D71" s="1" t="str">
        <f>IF(GEs!$K$3="",IF(GEs!$D$12="Y",+GEs!H34,""))</f>
        <v/>
      </c>
      <c r="F71" s="1" t="s">
        <v>187</v>
      </c>
      <c r="G71" s="1" t="s">
        <v>187</v>
      </c>
      <c r="H71" s="1" t="s">
        <v>187</v>
      </c>
      <c r="I71" s="1" t="s">
        <v>187</v>
      </c>
    </row>
    <row r="72" spans="1:9" x14ac:dyDescent="0.2">
      <c r="A72" s="1" t="str">
        <f>IF(GEs!$K$3="",IF(GEs!$D$12="Y",+GEs!C35,""))</f>
        <v/>
      </c>
      <c r="B72" s="1" t="str">
        <f>IF(GEs!$K$3="",IF(GEs!$D$12="Y",+GEs!I35,""))</f>
        <v/>
      </c>
      <c r="C72" s="1" t="str">
        <f>IF(GEs!$K$3="",IF(GEs!$D$12="Y",+GEs!G35,""))</f>
        <v/>
      </c>
      <c r="D72" s="1" t="str">
        <f>IF(GEs!$K$3="",IF(GEs!$D$12="Y",+GEs!H35,""))</f>
        <v/>
      </c>
      <c r="F72" s="1" t="s">
        <v>187</v>
      </c>
      <c r="G72" s="1" t="s">
        <v>187</v>
      </c>
      <c r="H72" s="1" t="s">
        <v>187</v>
      </c>
      <c r="I72" s="1" t="s">
        <v>187</v>
      </c>
    </row>
    <row r="73" spans="1:9" x14ac:dyDescent="0.2">
      <c r="A73" s="1" t="str">
        <f>IF(GEs!$K$3="",IF(GEs!$D$12="Y",+GEs!C36,""))</f>
        <v/>
      </c>
      <c r="B73" s="1" t="str">
        <f>IF(GEs!$K$3="",IF(GEs!$D$12="Y",+GEs!I36,""))</f>
        <v/>
      </c>
      <c r="C73" s="1" t="str">
        <f>IF(GEs!$K$3="",IF(GEs!$D$12="Y",+GEs!G36,""))</f>
        <v/>
      </c>
      <c r="D73" s="1" t="str">
        <f>IF(GEs!$K$3="",IF(GEs!$D$12="Y",+GEs!H36,""))</f>
        <v/>
      </c>
      <c r="F73" s="1" t="s">
        <v>187</v>
      </c>
      <c r="G73" s="1" t="s">
        <v>187</v>
      </c>
      <c r="H73" s="1" t="s">
        <v>187</v>
      </c>
      <c r="I73" s="1" t="s">
        <v>187</v>
      </c>
    </row>
    <row r="74" spans="1:9" x14ac:dyDescent="0.2">
      <c r="A74" s="1" t="str">
        <f>IF(GEs!$K$3="",IF(GEs!$D$12="Y",+GEs!C37,""))</f>
        <v/>
      </c>
      <c r="B74" s="1" t="str">
        <f>IF(GEs!$K$3="",IF(GEs!$D$12="Y",+GEs!I37,""))</f>
        <v/>
      </c>
      <c r="C74" s="1" t="str">
        <f>IF(GEs!$K$3="",IF(GEs!$D$12="Y",+GEs!G37,""))</f>
        <v/>
      </c>
      <c r="D74" s="1" t="str">
        <f>IF(GEs!$K$3="",IF(GEs!$D$12="Y",+GEs!H37,""))</f>
        <v/>
      </c>
      <c r="F74" s="1" t="s">
        <v>187</v>
      </c>
      <c r="G74" s="1" t="s">
        <v>187</v>
      </c>
      <c r="H74" s="1" t="s">
        <v>187</v>
      </c>
      <c r="I74" s="1" t="s">
        <v>187</v>
      </c>
    </row>
    <row r="75" spans="1:9" x14ac:dyDescent="0.2">
      <c r="A75" s="1" t="str">
        <f>IF(GEs!$K$3="",IF(GEs!$D$12="Y",+GEs!C38,""))</f>
        <v/>
      </c>
      <c r="B75" s="1" t="str">
        <f>IF(GEs!$K$3="",IF(GEs!$D$12="Y",+GEs!I38,""))</f>
        <v/>
      </c>
      <c r="C75" s="1" t="str">
        <f>IF(GEs!$K$3="",IF(GEs!$D$12="Y",+GEs!G38,""))</f>
        <v/>
      </c>
      <c r="D75" s="1" t="str">
        <f>IF(GEs!$K$3="",IF(GEs!$D$12="Y",+GEs!H38,""))</f>
        <v/>
      </c>
      <c r="F75" s="1" t="s">
        <v>187</v>
      </c>
      <c r="G75" s="1" t="s">
        <v>187</v>
      </c>
      <c r="H75" s="1" t="s">
        <v>187</v>
      </c>
      <c r="I75" s="1" t="s">
        <v>187</v>
      </c>
    </row>
    <row r="76" spans="1:9" x14ac:dyDescent="0.2">
      <c r="A76" s="1" t="str">
        <f>IF(GEs!$K$3="",IF(GEs!$D$12="Y",+GEs!C39,""))</f>
        <v/>
      </c>
      <c r="B76" s="1" t="str">
        <f>IF(GEs!$K$3="",IF(GEs!$D$12="Y",+GEs!I39,""))</f>
        <v/>
      </c>
      <c r="C76" s="1" t="str">
        <f>IF(GEs!$K$3="",IF(GEs!$D$12="Y",+GEs!G39,""))</f>
        <v/>
      </c>
      <c r="D76" s="1" t="str">
        <f>IF(GEs!$K$3="",IF(GEs!$D$12="Y",+GEs!H39,""))</f>
        <v/>
      </c>
      <c r="F76" s="1" t="s">
        <v>187</v>
      </c>
      <c r="G76" s="1" t="s">
        <v>187</v>
      </c>
      <c r="H76" s="1" t="s">
        <v>187</v>
      </c>
      <c r="I76" s="1" t="s">
        <v>187</v>
      </c>
    </row>
    <row r="77" spans="1:9" x14ac:dyDescent="0.2">
      <c r="A77" s="1" t="str">
        <f>IF(GEs!$K$3="",IF(GEs!$D$12="Y",+GEs!C40,""))</f>
        <v/>
      </c>
      <c r="B77" s="1" t="str">
        <f>IF(GEs!$K$3="",IF(GEs!$D$12="Y",+GEs!I40,""))</f>
        <v/>
      </c>
      <c r="C77" s="1" t="str">
        <f>IF(GEs!$K$3="",IF(GEs!$D$12="Y",+GEs!G40,""))</f>
        <v/>
      </c>
      <c r="D77" s="1" t="str">
        <f>IF(GEs!$K$3="",IF(GEs!$D$12="Y",+GEs!H40,""))</f>
        <v/>
      </c>
      <c r="F77" s="1" t="s">
        <v>187</v>
      </c>
      <c r="G77" s="1" t="s">
        <v>187</v>
      </c>
      <c r="H77" s="1" t="s">
        <v>187</v>
      </c>
      <c r="I77" s="1" t="s">
        <v>187</v>
      </c>
    </row>
    <row r="78" spans="1:9" x14ac:dyDescent="0.2">
      <c r="A78" s="1"/>
      <c r="B78" s="1"/>
      <c r="C78" s="1"/>
      <c r="D78" s="1"/>
      <c r="F78" s="1" t="s">
        <v>187</v>
      </c>
      <c r="G78" s="1" t="s">
        <v>187</v>
      </c>
      <c r="H78" s="1" t="s">
        <v>187</v>
      </c>
      <c r="I78" s="1" t="s">
        <v>187</v>
      </c>
    </row>
    <row r="79" spans="1:9" x14ac:dyDescent="0.2">
      <c r="A79" s="1"/>
      <c r="B79" s="1"/>
      <c r="C79" s="1"/>
      <c r="D79" s="1"/>
      <c r="F79" s="1" t="s">
        <v>160</v>
      </c>
      <c r="G79" s="1">
        <v>0</v>
      </c>
      <c r="H79" s="1" t="s">
        <v>172</v>
      </c>
      <c r="I79" s="1" t="s">
        <v>172</v>
      </c>
    </row>
    <row r="80" spans="1:9" x14ac:dyDescent="0.2">
      <c r="A80" s="1"/>
      <c r="B80" s="1"/>
      <c r="C80" s="1"/>
      <c r="D80" s="1"/>
      <c r="F80" s="1" t="s">
        <v>160</v>
      </c>
      <c r="G80" s="1">
        <v>0</v>
      </c>
      <c r="H80" s="1" t="s">
        <v>172</v>
      </c>
      <c r="I80" s="1" t="s">
        <v>172</v>
      </c>
    </row>
    <row r="81" spans="1:9" x14ac:dyDescent="0.2">
      <c r="A81" s="1" t="str">
        <f>IF(GEs!$K$3="",IF(GEs!$D$13="Y",+GEs!C44,""))</f>
        <v/>
      </c>
      <c r="B81" s="1" t="str">
        <f>IF(GEs!$K$3="",IF(GEs!$D$13="Y",+GEs!I44,""))</f>
        <v/>
      </c>
      <c r="C81" s="1" t="str">
        <f>IF(GEs!$K$3="",IF(GEs!$D$13="Y",+GEs!G44,""))</f>
        <v/>
      </c>
      <c r="D81" s="1" t="str">
        <f>IF(GEs!$K$3="",IF(GEs!$D$13="Y",+GEs!H44,""))</f>
        <v/>
      </c>
      <c r="F81" s="1" t="s">
        <v>161</v>
      </c>
      <c r="G81" s="1">
        <v>0</v>
      </c>
      <c r="H81" s="1" t="s">
        <v>172</v>
      </c>
      <c r="I81" s="1" t="s">
        <v>172</v>
      </c>
    </row>
    <row r="82" spans="1:9" x14ac:dyDescent="0.2">
      <c r="A82" s="1" t="str">
        <f>IF(GEs!$K$3="",IF(GEs!$D$13="Y",+GEs!C45,""))</f>
        <v/>
      </c>
      <c r="B82" s="1" t="str">
        <f>IF(GEs!$K$3="",IF(GEs!$D$13="Y",+GEs!I45,""))</f>
        <v/>
      </c>
      <c r="C82" s="1" t="str">
        <f>IF(GEs!$K$3="",IF(GEs!$D$13="Y",+GEs!G45,""))</f>
        <v/>
      </c>
      <c r="D82" s="1" t="str">
        <f>IF(GEs!$K$3="",IF(GEs!$D$13="Y",+GEs!H45,""))</f>
        <v/>
      </c>
      <c r="F82" s="1"/>
      <c r="G82" s="1"/>
      <c r="H82" s="1"/>
      <c r="I82" s="1"/>
    </row>
    <row r="83" spans="1:9" x14ac:dyDescent="0.2">
      <c r="A83" s="1" t="str">
        <f>IF(GEs!$K$3="",IF(GEs!$D$13="Y",+GEs!C46,""))</f>
        <v/>
      </c>
      <c r="B83" s="1" t="str">
        <f>IF(GEs!$K$3="",IF(GEs!$D$13="Y",+GEs!I46,""))</f>
        <v/>
      </c>
      <c r="C83" s="1" t="str">
        <f>IF(GEs!$K$3="",IF(GEs!$D$13="Y",+GEs!G46,""))</f>
        <v/>
      </c>
      <c r="D83" s="1" t="str">
        <f>IF(GEs!$K$3="",IF(GEs!$D$13="Y",+GEs!H46,""))</f>
        <v/>
      </c>
      <c r="F83" s="1"/>
      <c r="G83" s="1"/>
      <c r="H83" s="1"/>
      <c r="I83" s="1"/>
    </row>
    <row r="84" spans="1:9" x14ac:dyDescent="0.2">
      <c r="A84" s="1" t="str">
        <f>IF(GEs!$K$3="",IF(GEs!$D$13="Y",+GEs!C47,""))</f>
        <v/>
      </c>
      <c r="B84" s="1" t="str">
        <f>IF(GEs!$K$3="",IF(GEs!$D$13="Y",+GEs!I47,""))</f>
        <v/>
      </c>
      <c r="C84" s="1" t="str">
        <f>IF(GEs!$K$3="",IF(GEs!$D$13="Y",+GEs!G47,""))</f>
        <v/>
      </c>
      <c r="D84" s="1" t="str">
        <f>IF(GEs!$K$3="",IF(GEs!$D$13="Y",+GEs!H47,""))</f>
        <v/>
      </c>
      <c r="F84" s="1"/>
      <c r="G84" s="1"/>
      <c r="H84" s="1"/>
      <c r="I84" s="1"/>
    </row>
    <row r="85" spans="1:9" x14ac:dyDescent="0.2">
      <c r="A85" s="1" t="str">
        <f>IF(GEs!$K$3="",IF(GEs!$D$13="Y",+GEs!C48,""))</f>
        <v/>
      </c>
      <c r="B85" s="1" t="str">
        <f>IF(GEs!$K$3="",IF(GEs!$D$13="Y",+GEs!I48,""))</f>
        <v/>
      </c>
      <c r="C85" s="1" t="str">
        <f>IF(GEs!$K$3="",IF(GEs!$D$13="Y",+GEs!G48,""))</f>
        <v/>
      </c>
      <c r="D85" s="1" t="str">
        <f>IF(GEs!$K$3="",IF(GEs!$D$13="Y",+GEs!H48,""))</f>
        <v/>
      </c>
      <c r="F85" s="1"/>
      <c r="G85" s="1"/>
      <c r="H85" s="1"/>
      <c r="I85" s="1"/>
    </row>
    <row r="86" spans="1:9" x14ac:dyDescent="0.2">
      <c r="A86" s="1" t="str">
        <f>IF(GEs!$K$3="",IF(GEs!$D$13="Y",+GEs!C49,""))</f>
        <v/>
      </c>
      <c r="B86" s="1" t="str">
        <f>IF(GEs!$K$3="",IF(GEs!$D$13="Y",+GEs!I49,""))</f>
        <v/>
      </c>
      <c r="C86" s="1" t="str">
        <f>IF(GEs!$K$3="",IF(GEs!$D$13="Y",+GEs!G49,""))</f>
        <v/>
      </c>
      <c r="D86" s="1" t="str">
        <f>IF(GEs!$K$3="",IF(GEs!$D$13="Y",+GEs!H49,""))</f>
        <v/>
      </c>
      <c r="F86" s="1"/>
      <c r="G86" s="1"/>
      <c r="H86" s="1"/>
      <c r="I86" s="1"/>
    </row>
    <row r="87" spans="1:9" x14ac:dyDescent="0.2">
      <c r="A87" s="1"/>
      <c r="B87" s="1"/>
      <c r="C87" s="1"/>
      <c r="D87" s="1"/>
      <c r="F87" s="1"/>
      <c r="G87" s="1"/>
      <c r="H87" s="1"/>
      <c r="I87" s="1"/>
    </row>
    <row r="88" spans="1:9" x14ac:dyDescent="0.2">
      <c r="A88" s="1"/>
      <c r="B88" s="1"/>
      <c r="C88" s="1"/>
      <c r="D88" s="1"/>
      <c r="F88" s="1"/>
      <c r="G88" s="1"/>
      <c r="H88" s="1"/>
      <c r="I88" s="1"/>
    </row>
    <row r="89" spans="1:9" x14ac:dyDescent="0.2">
      <c r="A89" s="1"/>
      <c r="B89" s="1"/>
      <c r="C89" s="1"/>
      <c r="D89" s="1"/>
      <c r="F89" s="1"/>
      <c r="G89" s="1"/>
      <c r="H89" s="1"/>
      <c r="I89" s="1"/>
    </row>
    <row r="90" spans="1:9" x14ac:dyDescent="0.2">
      <c r="A90" s="1"/>
      <c r="B90" s="1"/>
      <c r="C90" s="1"/>
      <c r="D90" s="1"/>
      <c r="F90" s="1"/>
      <c r="G90" s="1"/>
      <c r="H90" s="1"/>
      <c r="I90" s="1"/>
    </row>
    <row r="91" spans="1:9" x14ac:dyDescent="0.2">
      <c r="A91" s="1"/>
      <c r="B91" s="1"/>
      <c r="C91" s="1"/>
      <c r="D91" s="1"/>
      <c r="F91" s="1"/>
      <c r="G91" s="1"/>
      <c r="H91" s="1"/>
      <c r="I91" s="1"/>
    </row>
    <row r="92" spans="1:9" x14ac:dyDescent="0.2">
      <c r="A92" s="1"/>
      <c r="B92" s="1"/>
      <c r="C92" s="1"/>
      <c r="D92" s="1"/>
      <c r="F92" s="1"/>
      <c r="G92" s="1"/>
      <c r="H92" s="1"/>
      <c r="I92" s="1"/>
    </row>
    <row r="93" spans="1:9" x14ac:dyDescent="0.2">
      <c r="A93" s="1" t="str">
        <f>+GEs!C55</f>
        <v>S - SELF, SOCIETY &amp; EQUALITY IN THE US</v>
      </c>
      <c r="B93" s="1">
        <f>IF(+GEs!I55="",0,GEs!I55)</f>
        <v>0</v>
      </c>
      <c r="C93" s="1">
        <f>+GEs!G55</f>
        <v>0</v>
      </c>
      <c r="D93" s="1">
        <f>+GEs!H55</f>
        <v>0</v>
      </c>
      <c r="F93" s="1"/>
      <c r="G93" s="1"/>
      <c r="H93" s="1"/>
      <c r="I93" s="1"/>
    </row>
    <row r="94" spans="1:9" x14ac:dyDescent="0.2">
      <c r="A94" s="1" t="str">
        <f>+GEs!C56</f>
        <v>V - CULTURE, CIVILIZATION &amp; GLOBAL UNDERS.</v>
      </c>
      <c r="B94" s="1">
        <f>IF(+GEs!I56="",0,GEs!I56)</f>
        <v>0</v>
      </c>
      <c r="C94" s="1">
        <f>+GEs!G56</f>
        <v>0</v>
      </c>
      <c r="D94" s="1">
        <f>+GEs!H56</f>
        <v>0</v>
      </c>
      <c r="F94" s="1"/>
      <c r="G94" s="1"/>
      <c r="H94" s="1"/>
      <c r="I94" s="1"/>
    </row>
    <row r="95" spans="1:9" x14ac:dyDescent="0.2">
      <c r="A95" s="1" t="str">
        <f>+GEs!C57</f>
        <v>Z - WRITTEN COMUNICATION II</v>
      </c>
      <c r="B95" s="1">
        <f>IF(+GEs!I57="",0,GEs!I57)</f>
        <v>0</v>
      </c>
      <c r="C95" s="1">
        <f>+GEs!G58</f>
        <v>0</v>
      </c>
      <c r="D95" s="1">
        <f>+GEs!H58</f>
        <v>0</v>
      </c>
      <c r="F95" s="1"/>
      <c r="G95" s="1"/>
      <c r="H95" s="1"/>
      <c r="I95" s="1"/>
    </row>
    <row r="96" spans="1:9" x14ac:dyDescent="0.2">
      <c r="A96" s="1" t="str">
        <f>IF(GEs!D57="ENGR 100W","",+GEs!C58)</f>
        <v/>
      </c>
      <c r="B96" s="1">
        <f>IF(+GEs!I58="",0,GEs!I58)</f>
        <v>0</v>
      </c>
      <c r="C96" s="1">
        <f>+GEs!G59</f>
        <v>0</v>
      </c>
      <c r="D96" s="1">
        <f>+GEs!H59</f>
        <v>0</v>
      </c>
      <c r="F96" s="1"/>
      <c r="G96" s="1"/>
      <c r="H96" s="1"/>
      <c r="I96" s="1"/>
    </row>
  </sheetData>
  <phoneticPr fontId="27" type="noConversion"/>
  <pageMargins left="0.75" right="0.75" top="0.54" bottom="0.51" header="0.5" footer="0.5"/>
  <pageSetup scale="6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DIRECTIONS</vt:lpstr>
      <vt:lpstr>TRANSCRIPT INFO</vt:lpstr>
      <vt:lpstr>GEs</vt:lpstr>
      <vt:lpstr>MAJOR FORM</vt:lpstr>
      <vt:lpstr>Student Tracking Form</vt:lpstr>
      <vt:lpstr>UNOFFICIAL GPA</vt:lpstr>
      <vt:lpstr>SCHEDULE</vt:lpstr>
      <vt:lpstr>'MAJOR FORM'!Print_Area</vt:lpstr>
      <vt:lpstr>SCHEDULE!Print_Area</vt:lpstr>
      <vt:lpstr>'Student Tracking Form'!Print_Area</vt:lpstr>
      <vt:lpstr>'TRANSCRIPT INFO'!Print_Area</vt:lpstr>
    </vt:vector>
  </TitlesOfParts>
  <Company>SJSU CME DEPT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Jennings</dc:creator>
  <cp:lastModifiedBy>Brandi Lynne Rubino</cp:lastModifiedBy>
  <cp:lastPrinted>2006-03-28T00:42:58Z</cp:lastPrinted>
  <dcterms:created xsi:type="dcterms:W3CDTF">2001-03-01T04:10:55Z</dcterms:created>
  <dcterms:modified xsi:type="dcterms:W3CDTF">2016-10-03T20:28:01Z</dcterms:modified>
</cp:coreProperties>
</file>