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mc:AlternateContent xmlns:mc="http://schemas.openxmlformats.org/markup-compatibility/2006">
    <mc:Choice Requires="x15">
      <x15ac:absPath xmlns:x15ac="http://schemas.microsoft.com/office/spreadsheetml/2010/11/ac" url="C:\Users\006496815\Desktop\"/>
    </mc:Choice>
  </mc:AlternateContent>
  <bookViews>
    <workbookView xWindow="0" yWindow="0" windowWidth="12795" windowHeight="8010" tabRatio="690" activeTab="3"/>
  </bookViews>
  <sheets>
    <sheet name="DIRECTIONS" sheetId="21" r:id="rId1"/>
    <sheet name="TRANSCRIPT INFORMATION" sheetId="1" r:id="rId2"/>
    <sheet name="GEs" sheetId="6" r:id="rId3"/>
    <sheet name="MAJOR FORM" sheetId="3" r:id="rId4"/>
    <sheet name="Student Tracking Form" sheetId="20" r:id="rId5"/>
    <sheet name="UNOFFICIAL GPA" sheetId="2" r:id="rId6"/>
    <sheet name="SCHEDULE" sheetId="5" r:id="rId7"/>
    <sheet name="Module1" sheetId="31" state="veryHidden" r:id=""/>
    <sheet name="Module2" sheetId="32" state="veryHidden" r:id=""/>
    <sheet name="Module3" sheetId="33" state="veryHidden" r:id=""/>
    <sheet name="Module4" sheetId="34" state="veryHidden" r:id=""/>
    <sheet name="Module5" sheetId="35" state="veryHidden" r:id=""/>
    <sheet name="Module6" sheetId="36" state="veryHidden" r:id=""/>
    <sheet name="Module7" sheetId="37" state="veryHidden" r:id=""/>
    <sheet name="Module8" sheetId="38" state="veryHidden" r:id=""/>
    <sheet name="Module9" sheetId="39" state="veryHidden" r:id=""/>
  </sheets>
  <definedNames>
    <definedName name="_xlnm.Print_Area" localSheetId="0">DIRECTIONS!$A$2:$J$60</definedName>
    <definedName name="_xlnm.Print_Area" localSheetId="3">'MAJOR FORM'!$A$1:$J$84</definedName>
    <definedName name="_xlnm.Print_Area" localSheetId="6">SCHEDULE!$A$1:$I$96</definedName>
    <definedName name="_xlnm.Print_Area" localSheetId="4">'Student Tracking Form'!$A$1:$K$57</definedName>
    <definedName name="_xlnm.Print_Area" localSheetId="1">'TRANSCRIPT INFORMATION'!$A$1:$Q$63</definedName>
  </definedNames>
  <calcPr calcId="162913"/>
</workbook>
</file>

<file path=xl/calcChain.xml><?xml version="1.0" encoding="utf-8"?>
<calcChain xmlns="http://schemas.openxmlformats.org/spreadsheetml/2006/main">
  <c r="J28" i="3" l="1"/>
  <c r="J26" i="3"/>
  <c r="G55" i="3" l="1"/>
  <c r="H55" i="3"/>
  <c r="I55" i="3"/>
  <c r="F56" i="3"/>
  <c r="G56" i="3"/>
  <c r="H56" i="3"/>
  <c r="I56" i="3"/>
  <c r="J56" i="3"/>
  <c r="E43" i="3"/>
  <c r="D43" i="3"/>
  <c r="D42" i="3"/>
  <c r="B43" i="3"/>
  <c r="B42" i="3"/>
  <c r="A43" i="3"/>
  <c r="J57" i="20" l="1"/>
  <c r="H57" i="20"/>
  <c r="G57" i="20"/>
  <c r="F57" i="20"/>
  <c r="E57" i="20"/>
  <c r="D57" i="20"/>
  <c r="C57" i="20"/>
  <c r="B57" i="20"/>
  <c r="J56" i="20"/>
  <c r="H56" i="20"/>
  <c r="G56" i="20"/>
  <c r="F56" i="20"/>
  <c r="E56" i="20"/>
  <c r="D56" i="20"/>
  <c r="C56" i="20"/>
  <c r="B56" i="20"/>
  <c r="J55" i="20"/>
  <c r="H55" i="20"/>
  <c r="G55" i="20"/>
  <c r="F55" i="20"/>
  <c r="E55" i="20"/>
  <c r="D55" i="20"/>
  <c r="C55" i="20"/>
  <c r="B55" i="20"/>
  <c r="J54" i="20"/>
  <c r="H54" i="20"/>
  <c r="G54" i="20"/>
  <c r="F54" i="20"/>
  <c r="E54" i="20"/>
  <c r="D54" i="20"/>
  <c r="C54" i="20"/>
  <c r="B54" i="20"/>
  <c r="J52" i="20"/>
  <c r="H52" i="20"/>
  <c r="G52" i="20"/>
  <c r="F52" i="20"/>
  <c r="E52" i="20"/>
  <c r="D52" i="20"/>
  <c r="C52" i="20"/>
  <c r="B52" i="20"/>
  <c r="J51" i="20"/>
  <c r="H51" i="20"/>
  <c r="G51" i="20"/>
  <c r="F51" i="20"/>
  <c r="E51" i="20"/>
  <c r="D51" i="20"/>
  <c r="C51" i="20"/>
  <c r="B51" i="20"/>
  <c r="J50" i="20"/>
  <c r="H50" i="20"/>
  <c r="G50" i="20"/>
  <c r="F50" i="20"/>
  <c r="E50" i="20"/>
  <c r="D50" i="20"/>
  <c r="C50" i="20"/>
  <c r="B50" i="20"/>
  <c r="J49" i="20"/>
  <c r="H49" i="20"/>
  <c r="G49" i="20"/>
  <c r="F49" i="20"/>
  <c r="E49" i="20"/>
  <c r="D49" i="20"/>
  <c r="C49" i="20"/>
  <c r="B49" i="20"/>
  <c r="J48" i="20"/>
  <c r="H48" i="20"/>
  <c r="G48" i="20"/>
  <c r="F48" i="20"/>
  <c r="E48" i="20"/>
  <c r="D48" i="20"/>
  <c r="C48" i="20"/>
  <c r="B48" i="20"/>
  <c r="J47" i="20"/>
  <c r="H47" i="20"/>
  <c r="G47" i="20"/>
  <c r="F47" i="20"/>
  <c r="E47" i="20"/>
  <c r="D47" i="20"/>
  <c r="C47" i="20"/>
  <c r="B47" i="20"/>
  <c r="J46" i="20"/>
  <c r="H46" i="20"/>
  <c r="G46" i="20"/>
  <c r="F46" i="20"/>
  <c r="E46" i="20"/>
  <c r="D46" i="20"/>
  <c r="C46" i="20"/>
  <c r="B46" i="20"/>
  <c r="J45" i="20"/>
  <c r="H45" i="20"/>
  <c r="G45" i="20"/>
  <c r="F45" i="20"/>
  <c r="E45" i="20"/>
  <c r="D45" i="20"/>
  <c r="C45" i="20"/>
  <c r="B45" i="20"/>
  <c r="J44" i="20"/>
  <c r="H44" i="20"/>
  <c r="G44" i="20"/>
  <c r="F44" i="20"/>
  <c r="E44" i="20"/>
  <c r="D44" i="20"/>
  <c r="C44" i="20"/>
  <c r="B44" i="20"/>
  <c r="J43" i="20"/>
  <c r="H43" i="20"/>
  <c r="G43" i="20"/>
  <c r="F43" i="20"/>
  <c r="E43" i="20"/>
  <c r="D43" i="20"/>
  <c r="C43" i="20"/>
  <c r="B43" i="20"/>
  <c r="J42" i="20"/>
  <c r="H42" i="20"/>
  <c r="G42" i="20"/>
  <c r="F42" i="20"/>
  <c r="E42" i="20"/>
  <c r="D42" i="20"/>
  <c r="C42" i="20"/>
  <c r="B42" i="20"/>
  <c r="J41" i="20"/>
  <c r="H41" i="20"/>
  <c r="G41" i="20"/>
  <c r="F41" i="20"/>
  <c r="E41" i="20"/>
  <c r="D41" i="20"/>
  <c r="C41" i="20"/>
  <c r="B41" i="20"/>
  <c r="J40" i="20"/>
  <c r="H40" i="20"/>
  <c r="G40" i="20"/>
  <c r="F40" i="20"/>
  <c r="E40" i="20"/>
  <c r="D40" i="20"/>
  <c r="C40" i="20"/>
  <c r="B40" i="20"/>
  <c r="J39" i="20"/>
  <c r="H39" i="20"/>
  <c r="G39" i="20"/>
  <c r="F39" i="20"/>
  <c r="E39" i="20"/>
  <c r="D39" i="20"/>
  <c r="C39" i="20"/>
  <c r="B39" i="20"/>
  <c r="J38" i="20"/>
  <c r="H38" i="20"/>
  <c r="G38" i="20"/>
  <c r="F38" i="20"/>
  <c r="E38" i="20"/>
  <c r="D38" i="20"/>
  <c r="C38" i="20"/>
  <c r="B38" i="20"/>
  <c r="J37" i="20"/>
  <c r="H37" i="20"/>
  <c r="G37" i="20"/>
  <c r="F37" i="20"/>
  <c r="E37" i="20"/>
  <c r="D37" i="20"/>
  <c r="C37" i="20"/>
  <c r="B37" i="20"/>
  <c r="J36" i="20"/>
  <c r="H36" i="20"/>
  <c r="G36" i="20"/>
  <c r="F36" i="20"/>
  <c r="E36" i="20"/>
  <c r="D36" i="20"/>
  <c r="C36" i="20"/>
  <c r="B36" i="20"/>
  <c r="J35" i="20"/>
  <c r="H35" i="20"/>
  <c r="G35" i="20"/>
  <c r="F35" i="20"/>
  <c r="E35" i="20"/>
  <c r="D35" i="20"/>
  <c r="C35" i="20"/>
  <c r="B35" i="20"/>
  <c r="J34" i="20"/>
  <c r="H34" i="20"/>
  <c r="G34" i="20"/>
  <c r="F34" i="20"/>
  <c r="E34" i="20"/>
  <c r="D34" i="20"/>
  <c r="C34" i="20"/>
  <c r="B34" i="20"/>
  <c r="J33" i="20"/>
  <c r="H33" i="20"/>
  <c r="G33" i="20"/>
  <c r="F33" i="20"/>
  <c r="E33" i="20"/>
  <c r="D33" i="20"/>
  <c r="C33" i="20"/>
  <c r="B33" i="20"/>
  <c r="J30" i="20"/>
  <c r="H30" i="20"/>
  <c r="G30" i="20"/>
  <c r="F30" i="20"/>
  <c r="E30" i="20"/>
  <c r="D30" i="20"/>
  <c r="C30" i="20"/>
  <c r="B30" i="20"/>
  <c r="J29" i="20"/>
  <c r="H29" i="20"/>
  <c r="G29" i="20"/>
  <c r="F29" i="20"/>
  <c r="E29" i="20"/>
  <c r="D29" i="20"/>
  <c r="C29" i="20"/>
  <c r="B29" i="20"/>
  <c r="J28" i="20"/>
  <c r="H28" i="20"/>
  <c r="G28" i="20"/>
  <c r="F28" i="20"/>
  <c r="E28" i="20"/>
  <c r="D28" i="20"/>
  <c r="C28" i="20"/>
  <c r="B28" i="20"/>
  <c r="J27" i="20"/>
  <c r="H27" i="20"/>
  <c r="G27" i="20"/>
  <c r="F27" i="20"/>
  <c r="E27" i="20"/>
  <c r="D27" i="20"/>
  <c r="C27" i="20"/>
  <c r="B27" i="20"/>
  <c r="J25" i="20"/>
  <c r="H25" i="20"/>
  <c r="G25" i="20"/>
  <c r="F25" i="20"/>
  <c r="E25" i="20"/>
  <c r="D25" i="20"/>
  <c r="C25" i="20"/>
  <c r="B25" i="20"/>
  <c r="J24" i="20"/>
  <c r="H24" i="20"/>
  <c r="G24" i="20"/>
  <c r="F24" i="20"/>
  <c r="E24" i="20"/>
  <c r="D24" i="20"/>
  <c r="C24" i="20"/>
  <c r="B24" i="20"/>
  <c r="J23" i="20"/>
  <c r="H23" i="20"/>
  <c r="G23" i="20"/>
  <c r="F23" i="20"/>
  <c r="E23" i="20"/>
  <c r="D23" i="20"/>
  <c r="C23" i="20"/>
  <c r="B23" i="20"/>
  <c r="J22" i="20"/>
  <c r="H22" i="20"/>
  <c r="G22" i="20"/>
  <c r="F22" i="20"/>
  <c r="E22" i="20"/>
  <c r="D22" i="20"/>
  <c r="C22" i="20"/>
  <c r="B22" i="20"/>
  <c r="J21" i="20"/>
  <c r="H21" i="20"/>
  <c r="G21" i="20"/>
  <c r="F21" i="20"/>
  <c r="E21" i="20"/>
  <c r="D21" i="20"/>
  <c r="C21" i="20"/>
  <c r="B21" i="20"/>
  <c r="J20" i="20"/>
  <c r="H20" i="20"/>
  <c r="G20" i="20"/>
  <c r="F20" i="20"/>
  <c r="E20" i="20"/>
  <c r="D20" i="20"/>
  <c r="C20" i="20"/>
  <c r="B20" i="20"/>
  <c r="J19" i="20"/>
  <c r="H19" i="20"/>
  <c r="G19" i="20"/>
  <c r="F19" i="20"/>
  <c r="E19" i="20"/>
  <c r="D19" i="20"/>
  <c r="C19" i="20"/>
  <c r="B19" i="20"/>
  <c r="J18" i="20"/>
  <c r="H18" i="20"/>
  <c r="G18" i="20"/>
  <c r="F18" i="20"/>
  <c r="E18" i="20"/>
  <c r="D18" i="20"/>
  <c r="C18" i="20"/>
  <c r="B18" i="20"/>
  <c r="J17" i="20"/>
  <c r="H17" i="20"/>
  <c r="G17" i="20"/>
  <c r="F17" i="20"/>
  <c r="E17" i="20"/>
  <c r="D17" i="20"/>
  <c r="C17" i="20"/>
  <c r="B17" i="20"/>
  <c r="J16" i="20"/>
  <c r="H16" i="20"/>
  <c r="G16" i="20"/>
  <c r="F16" i="20"/>
  <c r="E16" i="20"/>
  <c r="D16" i="20"/>
  <c r="C16" i="20"/>
  <c r="B16" i="20"/>
  <c r="J15" i="20"/>
  <c r="H15" i="20"/>
  <c r="G15" i="20"/>
  <c r="F15" i="20"/>
  <c r="E15" i="20"/>
  <c r="D15" i="20"/>
  <c r="C15" i="20"/>
  <c r="B15" i="20"/>
  <c r="J13" i="20"/>
  <c r="H13" i="20"/>
  <c r="G13" i="20"/>
  <c r="F13" i="20"/>
  <c r="E13" i="20"/>
  <c r="D13" i="20"/>
  <c r="C13" i="20"/>
  <c r="B13" i="20"/>
  <c r="J14" i="20"/>
  <c r="H14" i="20"/>
  <c r="G14" i="20"/>
  <c r="F14" i="20"/>
  <c r="E14" i="20"/>
  <c r="D14" i="20"/>
  <c r="C14" i="20"/>
  <c r="B14" i="20"/>
  <c r="D31" i="20"/>
  <c r="J31" i="20"/>
  <c r="H31" i="20"/>
  <c r="G31" i="20"/>
  <c r="F31" i="20"/>
  <c r="E31" i="20"/>
  <c r="C31" i="20"/>
  <c r="B31" i="20"/>
  <c r="M30" i="2"/>
  <c r="E30" i="2"/>
  <c r="G30" i="2"/>
  <c r="O29" i="2"/>
  <c r="L29" i="2"/>
  <c r="M29" i="2"/>
  <c r="E29" i="2"/>
  <c r="G29" i="2"/>
  <c r="C30" i="2"/>
  <c r="B30" i="2"/>
  <c r="C29" i="2"/>
  <c r="B29" i="2"/>
  <c r="C28" i="2"/>
  <c r="B28" i="2"/>
  <c r="C27" i="2"/>
  <c r="B27" i="2"/>
  <c r="A18" i="5"/>
  <c r="A17" i="5"/>
  <c r="A16" i="5"/>
  <c r="A15" i="5"/>
  <c r="J58" i="3"/>
  <c r="I58" i="3"/>
  <c r="H58" i="3"/>
  <c r="G58" i="3"/>
  <c r="F58" i="3"/>
  <c r="I57" i="3"/>
  <c r="H57" i="3"/>
  <c r="G57" i="3"/>
  <c r="J54" i="3"/>
  <c r="I54" i="3"/>
  <c r="H54" i="3"/>
  <c r="G54" i="3"/>
  <c r="F54" i="3"/>
  <c r="I53" i="3"/>
  <c r="H53" i="3"/>
  <c r="G53" i="3"/>
  <c r="J52" i="3"/>
  <c r="I52" i="3"/>
  <c r="H52" i="3"/>
  <c r="G52" i="3"/>
  <c r="F52" i="3"/>
  <c r="I51" i="3"/>
  <c r="H51" i="3"/>
  <c r="G51" i="3"/>
  <c r="C3" i="20"/>
  <c r="G3" i="20"/>
  <c r="C4" i="20"/>
  <c r="C5" i="20"/>
  <c r="H5" i="20"/>
  <c r="C6" i="20"/>
  <c r="C7" i="20"/>
  <c r="C8" i="20"/>
  <c r="C9" i="20"/>
  <c r="G9" i="20"/>
  <c r="C10" i="20"/>
  <c r="A6" i="5"/>
  <c r="B6" i="5"/>
  <c r="C6" i="5"/>
  <c r="D6" i="5"/>
  <c r="A7" i="5"/>
  <c r="B7" i="5"/>
  <c r="C7" i="5"/>
  <c r="D7" i="5"/>
  <c r="A8" i="5"/>
  <c r="B8" i="5"/>
  <c r="C8" i="5"/>
  <c r="D8" i="5"/>
  <c r="A9" i="5"/>
  <c r="B9" i="5"/>
  <c r="C9" i="5"/>
  <c r="D9" i="5"/>
  <c r="A10" i="5"/>
  <c r="B10" i="5"/>
  <c r="C10" i="5"/>
  <c r="D10" i="5"/>
  <c r="A11" i="5"/>
  <c r="B11" i="5"/>
  <c r="C11" i="5"/>
  <c r="D11" i="5"/>
  <c r="A12" i="5"/>
  <c r="B12" i="5"/>
  <c r="C12" i="5"/>
  <c r="D12" i="5"/>
  <c r="A13" i="5"/>
  <c r="B13" i="5"/>
  <c r="C13" i="5"/>
  <c r="D13" i="5"/>
  <c r="A14" i="5"/>
  <c r="B14" i="5"/>
  <c r="C14" i="5"/>
  <c r="D14" i="5"/>
  <c r="B15" i="5"/>
  <c r="C15" i="5"/>
  <c r="D15" i="5"/>
  <c r="B16" i="5"/>
  <c r="C16" i="5"/>
  <c r="D16" i="5"/>
  <c r="B17" i="5"/>
  <c r="C17" i="5"/>
  <c r="D17" i="5"/>
  <c r="B18" i="5"/>
  <c r="C18" i="5"/>
  <c r="D18" i="5"/>
  <c r="A20" i="5"/>
  <c r="B20" i="5"/>
  <c r="C20" i="5"/>
  <c r="D20" i="5"/>
  <c r="A21" i="5"/>
  <c r="B21" i="5"/>
  <c r="C21" i="5"/>
  <c r="D21" i="5"/>
  <c r="A22" i="5"/>
  <c r="B22" i="5"/>
  <c r="C22" i="5"/>
  <c r="D22" i="5"/>
  <c r="A23" i="5"/>
  <c r="B23" i="5"/>
  <c r="C23" i="5"/>
  <c r="D23" i="5"/>
  <c r="A24" i="5"/>
  <c r="B24" i="5"/>
  <c r="C24" i="5"/>
  <c r="D24" i="5"/>
  <c r="A26" i="5"/>
  <c r="B26" i="5"/>
  <c r="C26" i="5"/>
  <c r="D26" i="5"/>
  <c r="A27" i="5"/>
  <c r="B27" i="5"/>
  <c r="C27" i="5"/>
  <c r="D27" i="5"/>
  <c r="A28" i="5"/>
  <c r="B28" i="5"/>
  <c r="C28" i="5"/>
  <c r="D28" i="5"/>
  <c r="A29" i="5"/>
  <c r="B29" i="5"/>
  <c r="C29" i="5"/>
  <c r="D29" i="5"/>
  <c r="A30" i="5"/>
  <c r="B30" i="5"/>
  <c r="C30" i="5"/>
  <c r="D30" i="5"/>
  <c r="A31" i="5"/>
  <c r="B31" i="5"/>
  <c r="C31" i="5"/>
  <c r="D31" i="5"/>
  <c r="A32" i="5"/>
  <c r="B32" i="5"/>
  <c r="C32" i="5"/>
  <c r="D32" i="5"/>
  <c r="A33" i="5"/>
  <c r="B33" i="5"/>
  <c r="C33" i="5"/>
  <c r="D33" i="5"/>
  <c r="A34" i="5"/>
  <c r="B34" i="5"/>
  <c r="C34" i="5"/>
  <c r="D34" i="5"/>
  <c r="A35" i="5"/>
  <c r="B35" i="5"/>
  <c r="C35" i="5"/>
  <c r="D35" i="5"/>
  <c r="A36" i="5"/>
  <c r="B36" i="5"/>
  <c r="C36" i="5"/>
  <c r="D36" i="5"/>
  <c r="A37" i="5"/>
  <c r="B37" i="5"/>
  <c r="C37" i="5"/>
  <c r="D37" i="5"/>
  <c r="A38" i="5"/>
  <c r="B38" i="5"/>
  <c r="C38" i="5"/>
  <c r="D38" i="5"/>
  <c r="A39" i="5"/>
  <c r="B39" i="5"/>
  <c r="C39" i="5"/>
  <c r="D39" i="5"/>
  <c r="A40" i="5"/>
  <c r="B40" i="5"/>
  <c r="C40" i="5"/>
  <c r="D40" i="5"/>
  <c r="A41" i="5"/>
  <c r="B41" i="5"/>
  <c r="C41" i="5"/>
  <c r="D41" i="5"/>
  <c r="A42" i="5"/>
  <c r="B42" i="5"/>
  <c r="C42" i="5"/>
  <c r="D42" i="5"/>
  <c r="A43" i="5"/>
  <c r="B43" i="5"/>
  <c r="C43" i="5"/>
  <c r="D43" i="5"/>
  <c r="A44" i="5"/>
  <c r="B44" i="5"/>
  <c r="C44" i="5"/>
  <c r="D44" i="5"/>
  <c r="A45" i="5"/>
  <c r="B45" i="5"/>
  <c r="C45" i="5"/>
  <c r="D45" i="5"/>
  <c r="A47" i="5"/>
  <c r="B47" i="5"/>
  <c r="C47" i="5"/>
  <c r="D47" i="5"/>
  <c r="A48" i="5"/>
  <c r="B48" i="5"/>
  <c r="C48" i="5"/>
  <c r="D48" i="5"/>
  <c r="A49" i="5"/>
  <c r="B49" i="5"/>
  <c r="C49" i="5"/>
  <c r="D49" i="5"/>
  <c r="A50" i="5"/>
  <c r="B50" i="5"/>
  <c r="C50" i="5"/>
  <c r="D50" i="5"/>
  <c r="A51" i="5"/>
  <c r="B51" i="5"/>
  <c r="C51" i="5"/>
  <c r="D51" i="5"/>
  <c r="A52" i="5"/>
  <c r="B52" i="5"/>
  <c r="C52" i="5"/>
  <c r="D52" i="5"/>
  <c r="A53" i="5"/>
  <c r="B53" i="5"/>
  <c r="C53" i="5"/>
  <c r="D53" i="5"/>
  <c r="A54" i="5"/>
  <c r="B54" i="5"/>
  <c r="C54" i="5"/>
  <c r="D54" i="5"/>
  <c r="A55" i="5"/>
  <c r="B55" i="5"/>
  <c r="C55" i="5"/>
  <c r="D55" i="5"/>
  <c r="A56" i="5"/>
  <c r="B56" i="5"/>
  <c r="C56" i="5"/>
  <c r="D56" i="5"/>
  <c r="A57" i="5"/>
  <c r="B57" i="5"/>
  <c r="C57" i="5"/>
  <c r="D57" i="5"/>
  <c r="A58" i="5"/>
  <c r="B58" i="5"/>
  <c r="C58" i="5"/>
  <c r="D58" i="5"/>
  <c r="A59" i="5"/>
  <c r="B59" i="5"/>
  <c r="C59" i="5"/>
  <c r="D59" i="5"/>
  <c r="A60" i="5"/>
  <c r="B60" i="5"/>
  <c r="C60" i="5"/>
  <c r="D60" i="5"/>
  <c r="A64" i="5"/>
  <c r="B64" i="5"/>
  <c r="C64" i="5"/>
  <c r="D64" i="5"/>
  <c r="A65" i="5"/>
  <c r="B65" i="5"/>
  <c r="C65" i="5"/>
  <c r="D65" i="5"/>
  <c r="A66" i="5"/>
  <c r="B66" i="5"/>
  <c r="C66" i="5"/>
  <c r="D66" i="5"/>
  <c r="A67" i="5"/>
  <c r="B67" i="5"/>
  <c r="C67" i="5"/>
  <c r="D67" i="5"/>
  <c r="A68" i="5"/>
  <c r="B68" i="5"/>
  <c r="C68" i="5"/>
  <c r="D68" i="5"/>
  <c r="A69" i="5"/>
  <c r="B69" i="5"/>
  <c r="C69" i="5"/>
  <c r="D69" i="5"/>
  <c r="A70" i="5"/>
  <c r="B70" i="5"/>
  <c r="C70" i="5"/>
  <c r="D70" i="5"/>
  <c r="A71" i="5"/>
  <c r="B71" i="5"/>
  <c r="C71" i="5"/>
  <c r="D71" i="5"/>
  <c r="A72" i="5"/>
  <c r="B72" i="5"/>
  <c r="C72" i="5"/>
  <c r="D72" i="5"/>
  <c r="A73" i="5"/>
  <c r="B73" i="5"/>
  <c r="C73" i="5"/>
  <c r="D73" i="5"/>
  <c r="A74" i="5"/>
  <c r="B74" i="5"/>
  <c r="C74" i="5"/>
  <c r="D74" i="5"/>
  <c r="A75" i="5"/>
  <c r="B75" i="5"/>
  <c r="C75" i="5"/>
  <c r="D75" i="5"/>
  <c r="A76" i="5"/>
  <c r="B76" i="5"/>
  <c r="C76" i="5"/>
  <c r="D76" i="5"/>
  <c r="A77" i="5"/>
  <c r="B77" i="5"/>
  <c r="C77" i="5"/>
  <c r="D77" i="5"/>
  <c r="A81" i="5"/>
  <c r="B81" i="5"/>
  <c r="C81" i="5"/>
  <c r="D81" i="5"/>
  <c r="A82" i="5"/>
  <c r="B82" i="5"/>
  <c r="C82" i="5"/>
  <c r="D82" i="5"/>
  <c r="A83" i="5"/>
  <c r="B83" i="5"/>
  <c r="C83" i="5"/>
  <c r="D83" i="5"/>
  <c r="A84" i="5"/>
  <c r="B84" i="5"/>
  <c r="C84" i="5"/>
  <c r="D84" i="5"/>
  <c r="A85" i="5"/>
  <c r="B85" i="5"/>
  <c r="C85" i="5"/>
  <c r="D85" i="5"/>
  <c r="A86" i="5"/>
  <c r="B86" i="5"/>
  <c r="C86" i="5"/>
  <c r="D86" i="5"/>
  <c r="A93" i="5"/>
  <c r="B93" i="5"/>
  <c r="C93" i="5"/>
  <c r="D93" i="5"/>
  <c r="A94" i="5"/>
  <c r="B94" i="5"/>
  <c r="C94" i="5"/>
  <c r="D94" i="5"/>
  <c r="A95" i="5"/>
  <c r="B95" i="5"/>
  <c r="C95" i="5"/>
  <c r="D95" i="5"/>
  <c r="A96" i="5"/>
  <c r="B96" i="5"/>
  <c r="C96" i="5"/>
  <c r="D96" i="5"/>
  <c r="H3" i="3"/>
  <c r="C4" i="3"/>
  <c r="G4" i="3"/>
  <c r="B9" i="3"/>
  <c r="C9" i="3"/>
  <c r="D9" i="3"/>
  <c r="G9" i="3"/>
  <c r="H9" i="3"/>
  <c r="I9" i="3"/>
  <c r="A10" i="3"/>
  <c r="B10" i="3"/>
  <c r="C10" i="3"/>
  <c r="D10" i="3"/>
  <c r="E10" i="3"/>
  <c r="F10" i="3"/>
  <c r="G10" i="3"/>
  <c r="H10" i="3"/>
  <c r="I10" i="3"/>
  <c r="J10" i="3"/>
  <c r="B11" i="3"/>
  <c r="C11" i="3"/>
  <c r="D11" i="3"/>
  <c r="G11" i="3"/>
  <c r="H11" i="3"/>
  <c r="I11" i="3"/>
  <c r="A12" i="3"/>
  <c r="B12" i="3"/>
  <c r="C12" i="3"/>
  <c r="D12" i="3"/>
  <c r="E12" i="3"/>
  <c r="F12" i="3"/>
  <c r="G12" i="3"/>
  <c r="H12" i="3"/>
  <c r="I12" i="3"/>
  <c r="J12" i="3"/>
  <c r="B13" i="3"/>
  <c r="C13" i="3"/>
  <c r="D13" i="3"/>
  <c r="G13" i="3"/>
  <c r="H13" i="3"/>
  <c r="I13" i="3"/>
  <c r="A14" i="3"/>
  <c r="B14" i="3"/>
  <c r="C14" i="3"/>
  <c r="D14" i="3"/>
  <c r="E14" i="3"/>
  <c r="F14" i="3"/>
  <c r="G14" i="3"/>
  <c r="H14" i="3"/>
  <c r="I14" i="3"/>
  <c r="J14" i="3"/>
  <c r="B15" i="3"/>
  <c r="C15" i="3"/>
  <c r="D15" i="3"/>
  <c r="G15" i="3"/>
  <c r="H15" i="3"/>
  <c r="I15" i="3"/>
  <c r="A16" i="3"/>
  <c r="B16" i="3"/>
  <c r="C16" i="3"/>
  <c r="D16" i="3"/>
  <c r="E16" i="3"/>
  <c r="F16" i="3"/>
  <c r="G16" i="3"/>
  <c r="H16" i="3"/>
  <c r="I16" i="3"/>
  <c r="J16" i="3"/>
  <c r="B17" i="3"/>
  <c r="C17" i="3"/>
  <c r="D17" i="3"/>
  <c r="G17" i="3"/>
  <c r="H17" i="3"/>
  <c r="I17" i="3"/>
  <c r="A18" i="3"/>
  <c r="B18" i="3"/>
  <c r="C18" i="3"/>
  <c r="D18" i="3"/>
  <c r="E18" i="3"/>
  <c r="F18" i="3"/>
  <c r="G18" i="3"/>
  <c r="H18" i="3"/>
  <c r="I18" i="3"/>
  <c r="J18" i="3"/>
  <c r="B19" i="3"/>
  <c r="C19" i="3"/>
  <c r="D19" i="3"/>
  <c r="G19" i="3"/>
  <c r="H19" i="3"/>
  <c r="I19" i="3"/>
  <c r="A20" i="3"/>
  <c r="B20" i="3"/>
  <c r="C20" i="3"/>
  <c r="D20" i="3"/>
  <c r="E20" i="3"/>
  <c r="F20" i="3"/>
  <c r="G20" i="3"/>
  <c r="H20" i="3"/>
  <c r="I20" i="3"/>
  <c r="J20" i="3"/>
  <c r="B21" i="3"/>
  <c r="C21" i="3"/>
  <c r="D21" i="3"/>
  <c r="G21" i="3"/>
  <c r="H21" i="3"/>
  <c r="I21" i="3"/>
  <c r="A22" i="3"/>
  <c r="B22" i="3"/>
  <c r="C22" i="3"/>
  <c r="D22" i="3"/>
  <c r="E22" i="3"/>
  <c r="F22" i="3"/>
  <c r="G22" i="3"/>
  <c r="H22" i="3"/>
  <c r="I22" i="3"/>
  <c r="J22" i="3"/>
  <c r="B23" i="3"/>
  <c r="C23" i="3"/>
  <c r="D23" i="3"/>
  <c r="G23" i="3"/>
  <c r="H23" i="3"/>
  <c r="I23" i="3"/>
  <c r="A24" i="3"/>
  <c r="B24" i="3"/>
  <c r="C24" i="3"/>
  <c r="D24" i="3"/>
  <c r="E24" i="3"/>
  <c r="F24" i="3"/>
  <c r="G24" i="3"/>
  <c r="H24" i="3"/>
  <c r="I24" i="3"/>
  <c r="J24" i="3"/>
  <c r="B25" i="3"/>
  <c r="C25" i="3"/>
  <c r="D25" i="3"/>
  <c r="G25" i="3"/>
  <c r="H25" i="3"/>
  <c r="I25" i="3"/>
  <c r="A26" i="3"/>
  <c r="B26" i="3"/>
  <c r="C26" i="3"/>
  <c r="D26" i="3"/>
  <c r="E26" i="3"/>
  <c r="F26" i="3"/>
  <c r="G26" i="3"/>
  <c r="H26" i="3"/>
  <c r="I26" i="3"/>
  <c r="B27" i="3"/>
  <c r="C27" i="3"/>
  <c r="D27" i="3"/>
  <c r="G27" i="3"/>
  <c r="H27" i="3"/>
  <c r="I27" i="3"/>
  <c r="A28" i="3"/>
  <c r="B28" i="3"/>
  <c r="C28" i="3"/>
  <c r="D28" i="3"/>
  <c r="E28" i="3"/>
  <c r="F28" i="3"/>
  <c r="G28" i="3"/>
  <c r="H28" i="3"/>
  <c r="I28" i="3"/>
  <c r="B29" i="3"/>
  <c r="C29" i="3"/>
  <c r="D29" i="3"/>
  <c r="G29" i="3"/>
  <c r="H29" i="3"/>
  <c r="I29" i="3"/>
  <c r="A30" i="3"/>
  <c r="B30" i="3"/>
  <c r="C30" i="3"/>
  <c r="D30" i="3"/>
  <c r="E30" i="3"/>
  <c r="F30" i="3"/>
  <c r="B31" i="3"/>
  <c r="C31" i="3"/>
  <c r="D31" i="3"/>
  <c r="G31" i="3"/>
  <c r="H31" i="3"/>
  <c r="I31" i="3"/>
  <c r="A32" i="3"/>
  <c r="B32" i="3"/>
  <c r="C32" i="3"/>
  <c r="D32" i="3"/>
  <c r="E32" i="3"/>
  <c r="F32" i="3"/>
  <c r="G32" i="3"/>
  <c r="H32" i="3"/>
  <c r="I32" i="3"/>
  <c r="J32" i="3"/>
  <c r="B33" i="3"/>
  <c r="C33" i="3"/>
  <c r="D33" i="3"/>
  <c r="G33" i="3"/>
  <c r="H33" i="3"/>
  <c r="I33" i="3"/>
  <c r="A34" i="3"/>
  <c r="B34" i="3"/>
  <c r="C34" i="3"/>
  <c r="D34" i="3"/>
  <c r="E34" i="3"/>
  <c r="F34" i="3"/>
  <c r="G34" i="3"/>
  <c r="H34" i="3"/>
  <c r="I34" i="3"/>
  <c r="J34" i="3"/>
  <c r="B38" i="3"/>
  <c r="C38" i="3"/>
  <c r="D38" i="3"/>
  <c r="A39" i="3"/>
  <c r="B39" i="3"/>
  <c r="C39" i="3"/>
  <c r="D39" i="3"/>
  <c r="E39" i="3"/>
  <c r="B40" i="3"/>
  <c r="C40" i="3"/>
  <c r="D40" i="3"/>
  <c r="A41" i="3"/>
  <c r="B41" i="3"/>
  <c r="C41" i="3"/>
  <c r="D41" i="3"/>
  <c r="E41" i="3"/>
  <c r="B47" i="3"/>
  <c r="C47" i="3"/>
  <c r="D47" i="3"/>
  <c r="G47" i="3"/>
  <c r="H47" i="3"/>
  <c r="I47" i="3"/>
  <c r="A48" i="3"/>
  <c r="B48" i="3"/>
  <c r="C48" i="3"/>
  <c r="D48" i="3"/>
  <c r="E48" i="3"/>
  <c r="F48" i="3"/>
  <c r="G48" i="3"/>
  <c r="H48" i="3"/>
  <c r="I48" i="3"/>
  <c r="J48" i="3"/>
  <c r="B49" i="3"/>
  <c r="C49" i="3"/>
  <c r="D49" i="3"/>
  <c r="G49" i="3"/>
  <c r="H49" i="3"/>
  <c r="I49" i="3"/>
  <c r="A50" i="3"/>
  <c r="B50" i="3"/>
  <c r="C50" i="3"/>
  <c r="D50" i="3"/>
  <c r="E50" i="3"/>
  <c r="F50" i="3"/>
  <c r="G50" i="3"/>
  <c r="H50" i="3"/>
  <c r="I50" i="3"/>
  <c r="J50" i="3"/>
  <c r="B51" i="3"/>
  <c r="C51" i="3"/>
  <c r="D51" i="3"/>
  <c r="A52" i="3"/>
  <c r="B52" i="3"/>
  <c r="C52" i="3"/>
  <c r="D52" i="3"/>
  <c r="E52" i="3"/>
  <c r="B53" i="3"/>
  <c r="C53" i="3"/>
  <c r="D53" i="3"/>
  <c r="A54" i="3"/>
  <c r="B54" i="3"/>
  <c r="C54" i="3"/>
  <c r="D54" i="3"/>
  <c r="E54" i="3"/>
  <c r="B55" i="3"/>
  <c r="C55" i="3"/>
  <c r="D55" i="3"/>
  <c r="A56" i="3"/>
  <c r="B56" i="3"/>
  <c r="C56" i="3"/>
  <c r="D56" i="3"/>
  <c r="E56" i="3"/>
  <c r="B57" i="3"/>
  <c r="C57" i="3"/>
  <c r="D57" i="3"/>
  <c r="A58" i="3"/>
  <c r="B58" i="3"/>
  <c r="C58" i="3"/>
  <c r="D58" i="3"/>
  <c r="E58" i="3"/>
  <c r="B59" i="3"/>
  <c r="C59" i="3"/>
  <c r="D59" i="3"/>
  <c r="G59" i="3"/>
  <c r="H59" i="3"/>
  <c r="I59" i="3"/>
  <c r="A60" i="3"/>
  <c r="B60" i="3"/>
  <c r="C60" i="3"/>
  <c r="D60" i="3"/>
  <c r="E60" i="3"/>
  <c r="F60" i="3"/>
  <c r="G60" i="3"/>
  <c r="H60" i="3"/>
  <c r="I60" i="3"/>
  <c r="J60" i="3"/>
  <c r="D2" i="2"/>
  <c r="D3" i="2"/>
  <c r="G4" i="1"/>
  <c r="D4" i="2" s="1"/>
  <c r="E32" i="2"/>
  <c r="D32" i="2"/>
  <c r="L32" i="2" s="1"/>
  <c r="N15" i="2"/>
  <c r="G32" i="2"/>
  <c r="F32" i="2"/>
  <c r="E33" i="2"/>
  <c r="D33" i="2"/>
  <c r="H33" i="2" s="1"/>
  <c r="G33" i="2"/>
  <c r="F33" i="2"/>
  <c r="E34" i="2"/>
  <c r="D34" i="2"/>
  <c r="L34" i="2" s="1"/>
  <c r="G34" i="2"/>
  <c r="F34" i="2"/>
  <c r="I34" i="2" s="1"/>
  <c r="E35" i="2"/>
  <c r="D35" i="2"/>
  <c r="H35" i="2" s="1"/>
  <c r="G35" i="2"/>
  <c r="F35" i="2"/>
  <c r="E36" i="2"/>
  <c r="D36" i="2"/>
  <c r="G36" i="2"/>
  <c r="F36" i="2"/>
  <c r="E38" i="2"/>
  <c r="D38" i="2"/>
  <c r="L38" i="2" s="1"/>
  <c r="G38" i="2"/>
  <c r="F38" i="2"/>
  <c r="E39" i="2"/>
  <c r="D39" i="2"/>
  <c r="H39" i="2" s="1"/>
  <c r="G39" i="2"/>
  <c r="F39" i="2"/>
  <c r="I39" i="2" s="1"/>
  <c r="E40" i="2"/>
  <c r="D40" i="2"/>
  <c r="G40" i="2"/>
  <c r="F40" i="2"/>
  <c r="E41" i="2"/>
  <c r="D41" i="2"/>
  <c r="H41" i="2" s="1"/>
  <c r="G41" i="2"/>
  <c r="F41" i="2"/>
  <c r="E42" i="2"/>
  <c r="D42" i="2"/>
  <c r="G42" i="2"/>
  <c r="F42" i="2"/>
  <c r="I42" i="2" s="1"/>
  <c r="E43" i="2"/>
  <c r="D43" i="2"/>
  <c r="H43" i="2" s="1"/>
  <c r="G43" i="2"/>
  <c r="F43" i="2"/>
  <c r="I43" i="2" s="1"/>
  <c r="E44" i="2"/>
  <c r="D44" i="2"/>
  <c r="L44" i="2" s="1"/>
  <c r="G44" i="2"/>
  <c r="F44" i="2"/>
  <c r="I44" i="2" s="1"/>
  <c r="E45" i="2"/>
  <c r="D45" i="2"/>
  <c r="H45" i="2" s="1"/>
  <c r="G45" i="2"/>
  <c r="F45" i="2"/>
  <c r="I45" i="2" s="1"/>
  <c r="E46" i="2"/>
  <c r="D46" i="2"/>
  <c r="H46" i="2" s="1"/>
  <c r="G46" i="2"/>
  <c r="F46" i="2"/>
  <c r="I46" i="2" s="1"/>
  <c r="E47" i="2"/>
  <c r="D47" i="2"/>
  <c r="G47" i="2"/>
  <c r="F47" i="2"/>
  <c r="I47" i="2" s="1"/>
  <c r="E48" i="2"/>
  <c r="D48" i="2"/>
  <c r="H48" i="2" s="1"/>
  <c r="G48" i="2"/>
  <c r="F48" i="2"/>
  <c r="I48" i="2" s="1"/>
  <c r="E49" i="2"/>
  <c r="D49" i="2"/>
  <c r="L49" i="2" s="1"/>
  <c r="G49" i="2"/>
  <c r="F49" i="2"/>
  <c r="I49" i="2" s="1"/>
  <c r="E50" i="2"/>
  <c r="D50" i="2"/>
  <c r="H50" i="2" s="1"/>
  <c r="G50" i="2"/>
  <c r="F50" i="2"/>
  <c r="I50" i="2" s="1"/>
  <c r="E51" i="2"/>
  <c r="D51" i="2"/>
  <c r="H51" i="2" s="1"/>
  <c r="G51" i="2"/>
  <c r="F51" i="2"/>
  <c r="I51" i="2" s="1"/>
  <c r="E52" i="2"/>
  <c r="D52" i="2"/>
  <c r="L52" i="2" s="1"/>
  <c r="G52" i="2"/>
  <c r="F52" i="2"/>
  <c r="I52" i="2" s="1"/>
  <c r="E53" i="2"/>
  <c r="D53" i="2"/>
  <c r="H53" i="2" s="1"/>
  <c r="G53" i="2"/>
  <c r="F53" i="2"/>
  <c r="I53" i="2" s="1"/>
  <c r="E54" i="2"/>
  <c r="D54" i="2"/>
  <c r="L54" i="2" s="1"/>
  <c r="G54" i="2"/>
  <c r="F54" i="2"/>
  <c r="I54" i="2" s="1"/>
  <c r="E55" i="2"/>
  <c r="D55" i="2"/>
  <c r="H55" i="2" s="1"/>
  <c r="G55" i="2"/>
  <c r="F55" i="2"/>
  <c r="I55" i="2" s="1"/>
  <c r="E56" i="2"/>
  <c r="D56" i="2"/>
  <c r="H56" i="2" s="1"/>
  <c r="G56" i="2"/>
  <c r="F56" i="2"/>
  <c r="I56" i="2" s="1"/>
  <c r="E57" i="2"/>
  <c r="D57" i="2"/>
  <c r="H57" i="2" s="1"/>
  <c r="G57" i="2"/>
  <c r="F57" i="2"/>
  <c r="I57" i="2" s="1"/>
  <c r="E59" i="2"/>
  <c r="D59" i="2"/>
  <c r="H59" i="2" s="1"/>
  <c r="G59" i="2"/>
  <c r="F59" i="2"/>
  <c r="I59" i="2" s="1"/>
  <c r="E60" i="2"/>
  <c r="D60" i="2"/>
  <c r="L60" i="2" s="1"/>
  <c r="G60" i="2"/>
  <c r="F60" i="2"/>
  <c r="I60" i="2" s="1"/>
  <c r="E61" i="2"/>
  <c r="D61" i="2"/>
  <c r="G61" i="2"/>
  <c r="F61" i="2"/>
  <c r="I61" i="2" s="1"/>
  <c r="E62" i="2"/>
  <c r="D62" i="2"/>
  <c r="O62" i="2" s="1"/>
  <c r="G62" i="2"/>
  <c r="F62" i="2"/>
  <c r="I62" i="2" s="1"/>
  <c r="M32" i="2"/>
  <c r="M33" i="2"/>
  <c r="M34" i="2"/>
  <c r="M35" i="2"/>
  <c r="L36" i="2"/>
  <c r="M36" i="2"/>
  <c r="M38" i="2"/>
  <c r="M40" i="2"/>
  <c r="M41" i="2"/>
  <c r="L42" i="2"/>
  <c r="M42" i="2"/>
  <c r="M43" i="2"/>
  <c r="M44" i="2"/>
  <c r="M45" i="2"/>
  <c r="M46" i="2"/>
  <c r="M47" i="2"/>
  <c r="M48" i="2"/>
  <c r="M49" i="2"/>
  <c r="M50" i="2"/>
  <c r="M51" i="2"/>
  <c r="M52" i="2"/>
  <c r="M53" i="2"/>
  <c r="M54" i="2"/>
  <c r="M55" i="2"/>
  <c r="M56" i="2"/>
  <c r="L57" i="2"/>
  <c r="M57" i="2"/>
  <c r="M59" i="2"/>
  <c r="M60" i="2"/>
  <c r="M61" i="2"/>
  <c r="M62" i="2"/>
  <c r="O35" i="2"/>
  <c r="O36" i="2"/>
  <c r="O42" i="2"/>
  <c r="O57" i="2"/>
  <c r="E18" i="2"/>
  <c r="D18" i="2"/>
  <c r="G18" i="2"/>
  <c r="F18" i="2"/>
  <c r="I18" i="2" s="1"/>
  <c r="E19" i="2"/>
  <c r="D19" i="2"/>
  <c r="H19" i="2" s="1"/>
  <c r="G19" i="2"/>
  <c r="F19" i="2"/>
  <c r="I19" i="2" s="1"/>
  <c r="E20" i="2"/>
  <c r="D20" i="2"/>
  <c r="L20" i="2" s="1"/>
  <c r="G20" i="2"/>
  <c r="F20" i="2"/>
  <c r="I20" i="2" s="1"/>
  <c r="E21" i="2"/>
  <c r="D21" i="2"/>
  <c r="G21" i="2"/>
  <c r="F21" i="2"/>
  <c r="E22" i="2"/>
  <c r="D22" i="2"/>
  <c r="H22" i="2" s="1"/>
  <c r="G22" i="2"/>
  <c r="F22" i="2"/>
  <c r="E23" i="2"/>
  <c r="D23" i="2"/>
  <c r="G23" i="2"/>
  <c r="F23" i="2"/>
  <c r="E24" i="2"/>
  <c r="D24" i="2"/>
  <c r="G24" i="2"/>
  <c r="F24" i="2"/>
  <c r="E25" i="2"/>
  <c r="D25" i="2"/>
  <c r="G25" i="2"/>
  <c r="F25" i="2"/>
  <c r="E26" i="2"/>
  <c r="D26" i="2"/>
  <c r="H26" i="2" s="1"/>
  <c r="G26" i="2"/>
  <c r="F26" i="2"/>
  <c r="E27" i="2"/>
  <c r="D27" i="2"/>
  <c r="H27" i="2" s="1"/>
  <c r="G27" i="2"/>
  <c r="F27" i="2"/>
  <c r="E28" i="2"/>
  <c r="D28" i="2"/>
  <c r="G28" i="2"/>
  <c r="F28" i="2"/>
  <c r="D29" i="2"/>
  <c r="H29" i="2" s="1"/>
  <c r="F29" i="2"/>
  <c r="D30" i="2"/>
  <c r="H30" i="2" s="1"/>
  <c r="F30" i="2"/>
  <c r="O15" i="2"/>
  <c r="A18" i="2"/>
  <c r="B18" i="2"/>
  <c r="C18" i="2"/>
  <c r="M18" i="2"/>
  <c r="A19" i="2"/>
  <c r="B19" i="2"/>
  <c r="C19" i="2"/>
  <c r="M19" i="2"/>
  <c r="A17" i="1"/>
  <c r="A18" i="1" s="1"/>
  <c r="B20" i="2"/>
  <c r="C20" i="2"/>
  <c r="M20" i="2"/>
  <c r="B21" i="2"/>
  <c r="C21" i="2"/>
  <c r="L21" i="2"/>
  <c r="M21" i="2"/>
  <c r="O21" i="2"/>
  <c r="B22" i="2"/>
  <c r="C22" i="2"/>
  <c r="M22" i="2"/>
  <c r="B23" i="2"/>
  <c r="C23" i="2"/>
  <c r="M23" i="2"/>
  <c r="B24" i="2"/>
  <c r="C24" i="2"/>
  <c r="M24" i="2"/>
  <c r="B25" i="2"/>
  <c r="C25" i="2"/>
  <c r="L25" i="2"/>
  <c r="M25" i="2"/>
  <c r="O25" i="2"/>
  <c r="B26" i="2"/>
  <c r="C26" i="2"/>
  <c r="M26" i="2"/>
  <c r="M27" i="2"/>
  <c r="L28" i="2"/>
  <c r="M28" i="2"/>
  <c r="O28" i="2"/>
  <c r="B32" i="2"/>
  <c r="C32" i="2"/>
  <c r="B33" i="2"/>
  <c r="C33" i="2"/>
  <c r="B34" i="2"/>
  <c r="C34" i="2"/>
  <c r="B35" i="2"/>
  <c r="C35" i="2"/>
  <c r="B36" i="2"/>
  <c r="C36"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9" i="2"/>
  <c r="C59" i="2"/>
  <c r="B60" i="2"/>
  <c r="C60" i="2"/>
  <c r="B61" i="2"/>
  <c r="C61" i="2"/>
  <c r="B62" i="2"/>
  <c r="C62" i="2"/>
  <c r="D58" i="6"/>
  <c r="L26" i="2"/>
  <c r="L35" i="2"/>
  <c r="H52" i="2"/>
  <c r="O53" i="2" l="1"/>
  <c r="N35" i="2"/>
  <c r="O27" i="2"/>
  <c r="O47" i="2"/>
  <c r="O34" i="2"/>
  <c r="O32" i="2"/>
  <c r="K46" i="2"/>
  <c r="O44" i="2"/>
  <c r="O18" i="2"/>
  <c r="O52" i="2"/>
  <c r="O56" i="2"/>
  <c r="I29" i="2"/>
  <c r="H28" i="2"/>
  <c r="J28" i="2" s="1"/>
  <c r="H24" i="2"/>
  <c r="H23" i="2"/>
  <c r="H21" i="2"/>
  <c r="O49" i="2"/>
  <c r="I30" i="2"/>
  <c r="I28" i="2"/>
  <c r="I27" i="2"/>
  <c r="I26" i="2"/>
  <c r="J26" i="2" s="1"/>
  <c r="I25" i="2"/>
  <c r="I24" i="2"/>
  <c r="I23" i="2"/>
  <c r="I22" i="2"/>
  <c r="J22" i="2" s="1"/>
  <c r="I21" i="2"/>
  <c r="L51" i="2"/>
  <c r="N51" i="2" s="1"/>
  <c r="N44" i="2"/>
  <c r="O40" i="2"/>
  <c r="L50" i="2"/>
  <c r="N50" i="2" s="1"/>
  <c r="L40" i="2"/>
  <c r="N40" i="2" s="1"/>
  <c r="M39" i="2"/>
  <c r="M58" i="2" s="1"/>
  <c r="O39" i="2"/>
  <c r="L33" i="2"/>
  <c r="H34" i="2"/>
  <c r="J34" i="2" s="1"/>
  <c r="E63" i="2"/>
  <c r="L27" i="2"/>
  <c r="N27" i="2" s="1"/>
  <c r="M63" i="2"/>
  <c r="E37" i="2"/>
  <c r="N25" i="2"/>
  <c r="N38" i="2"/>
  <c r="N34" i="2"/>
  <c r="L30" i="2"/>
  <c r="N30" i="2" s="1"/>
  <c r="H40" i="2"/>
  <c r="K20" i="2"/>
  <c r="O54" i="2"/>
  <c r="L62" i="2"/>
  <c r="N62" i="2" s="1"/>
  <c r="L39" i="2"/>
  <c r="K54" i="2"/>
  <c r="N20" i="2"/>
  <c r="O48" i="2"/>
  <c r="K47" i="2"/>
  <c r="O60" i="2"/>
  <c r="N32" i="2"/>
  <c r="O51" i="2"/>
  <c r="O38" i="2"/>
  <c r="L53" i="2"/>
  <c r="N53" i="2" s="1"/>
  <c r="O26" i="2"/>
  <c r="H20" i="2"/>
  <c r="J20" i="2" s="1"/>
  <c r="L22" i="2"/>
  <c r="N22" i="2" s="1"/>
  <c r="K44" i="2"/>
  <c r="L18" i="2"/>
  <c r="N18" i="2" s="1"/>
  <c r="O20" i="2"/>
  <c r="O22" i="2"/>
  <c r="O23" i="2"/>
  <c r="I32" i="2"/>
  <c r="K40" i="2"/>
  <c r="H38" i="2"/>
  <c r="H36" i="2"/>
  <c r="L23" i="2"/>
  <c r="N23" i="2" s="1"/>
  <c r="K21" i="2"/>
  <c r="K59" i="2"/>
  <c r="M37" i="2"/>
  <c r="H54" i="2"/>
  <c r="J54" i="2" s="1"/>
  <c r="I41" i="2"/>
  <c r="J41" i="2" s="1"/>
  <c r="I40" i="2"/>
  <c r="I38" i="2"/>
  <c r="I36" i="2"/>
  <c r="I35" i="2"/>
  <c r="J35" i="2" s="1"/>
  <c r="H32" i="2"/>
  <c r="N57" i="2"/>
  <c r="L55" i="2"/>
  <c r="N55" i="2" s="1"/>
  <c r="N42" i="2"/>
  <c r="E58" i="2"/>
  <c r="K61" i="2"/>
  <c r="G63" i="2"/>
  <c r="K28" i="2"/>
  <c r="L61" i="2"/>
  <c r="N61" i="2" s="1"/>
  <c r="N33" i="2"/>
  <c r="K29" i="2"/>
  <c r="N26" i="2"/>
  <c r="K18" i="2"/>
  <c r="K42" i="2"/>
  <c r="K39" i="2"/>
  <c r="K38" i="2"/>
  <c r="K36" i="2"/>
  <c r="K23" i="2"/>
  <c r="L37" i="2"/>
  <c r="K26" i="2"/>
  <c r="E31" i="2"/>
  <c r="J56" i="2"/>
  <c r="K34" i="2"/>
  <c r="A19" i="1"/>
  <c r="A20" i="2"/>
  <c r="L48" i="2"/>
  <c r="N48" i="2" s="1"/>
  <c r="K52" i="2"/>
  <c r="K32" i="2"/>
  <c r="L56" i="2"/>
  <c r="N56" i="2" s="1"/>
  <c r="K49" i="2"/>
  <c r="H44" i="2"/>
  <c r="J44" i="2" s="1"/>
  <c r="O24" i="2"/>
  <c r="G31" i="2"/>
  <c r="H18" i="2"/>
  <c r="J18" i="2" s="1"/>
  <c r="O61" i="2"/>
  <c r="O46" i="2"/>
  <c r="O41" i="2"/>
  <c r="L46" i="2"/>
  <c r="N46" i="2" s="1"/>
  <c r="H61" i="2"/>
  <c r="J61" i="2" s="1"/>
  <c r="N28" i="2"/>
  <c r="L43" i="2"/>
  <c r="N43" i="2" s="1"/>
  <c r="K35" i="2"/>
  <c r="K43" i="2"/>
  <c r="K57" i="2"/>
  <c r="K51" i="2"/>
  <c r="K55" i="2"/>
  <c r="K25" i="2"/>
  <c r="O45" i="2"/>
  <c r="K41" i="2"/>
  <c r="N52" i="2"/>
  <c r="K60" i="2"/>
  <c r="G37" i="2"/>
  <c r="K30" i="2"/>
  <c r="O55" i="2"/>
  <c r="O50" i="2"/>
  <c r="O43" i="2"/>
  <c r="O33" i="2"/>
  <c r="L59" i="2"/>
  <c r="N59" i="2" s="1"/>
  <c r="L45" i="2"/>
  <c r="N45" i="2" s="1"/>
  <c r="L41" i="2"/>
  <c r="N41" i="2" s="1"/>
  <c r="H49" i="2"/>
  <c r="J49" i="2" s="1"/>
  <c r="J45" i="2"/>
  <c r="J50" i="2"/>
  <c r="M31" i="2"/>
  <c r="J30" i="2"/>
  <c r="J27" i="2"/>
  <c r="J23" i="2"/>
  <c r="O59" i="2"/>
  <c r="H60" i="2"/>
  <c r="J60" i="2" s="1"/>
  <c r="K50" i="2"/>
  <c r="K56" i="2"/>
  <c r="N54" i="2"/>
  <c r="J52" i="2"/>
  <c r="N29" i="2"/>
  <c r="N36" i="2"/>
  <c r="K62" i="2"/>
  <c r="K53" i="2"/>
  <c r="K45" i="2"/>
  <c r="J43" i="2"/>
  <c r="H42" i="2"/>
  <c r="J42" i="2" s="1"/>
  <c r="G58" i="2"/>
  <c r="J53" i="2"/>
  <c r="J51" i="2"/>
  <c r="J39" i="2"/>
  <c r="J55" i="2"/>
  <c r="N21" i="2"/>
  <c r="J29" i="2"/>
  <c r="J24" i="2"/>
  <c r="N49" i="2"/>
  <c r="K48" i="2"/>
  <c r="K33" i="2"/>
  <c r="J46" i="2"/>
  <c r="N60" i="2"/>
  <c r="J21" i="2"/>
  <c r="J57" i="2"/>
  <c r="J48" i="2"/>
  <c r="J19" i="2"/>
  <c r="J59" i="2"/>
  <c r="I63" i="2"/>
  <c r="K22" i="2"/>
  <c r="O30" i="2"/>
  <c r="H25" i="2"/>
  <c r="J25" i="2" s="1"/>
  <c r="K24" i="2"/>
  <c r="K19" i="2"/>
  <c r="O19" i="2"/>
  <c r="L47" i="2"/>
  <c r="N47" i="2" s="1"/>
  <c r="H62" i="2"/>
  <c r="J62" i="2" s="1"/>
  <c r="H47" i="2"/>
  <c r="J47" i="2" s="1"/>
  <c r="I33" i="2"/>
  <c r="K27" i="2"/>
  <c r="L24" i="2"/>
  <c r="N24" i="2" s="1"/>
  <c r="L19" i="2"/>
  <c r="N19" i="2" s="1"/>
  <c r="O37" i="2" l="1"/>
  <c r="I31" i="2"/>
  <c r="J40" i="2"/>
  <c r="N39" i="2"/>
  <c r="N58" i="2" s="1"/>
  <c r="O63" i="2"/>
  <c r="J38" i="2"/>
  <c r="J36" i="2"/>
  <c r="H37" i="2"/>
  <c r="K63" i="2"/>
  <c r="N37" i="2"/>
  <c r="O58" i="2"/>
  <c r="J32" i="2"/>
  <c r="I37" i="2"/>
  <c r="I58" i="2"/>
  <c r="K31" i="2"/>
  <c r="L63" i="2"/>
  <c r="N63" i="2"/>
  <c r="K37" i="2"/>
  <c r="K58" i="2"/>
  <c r="A20" i="1"/>
  <c r="A21" i="2"/>
  <c r="O31" i="2"/>
  <c r="H31" i="2"/>
  <c r="H63" i="2"/>
  <c r="L58" i="2"/>
  <c r="J63" i="2"/>
  <c r="L31" i="2"/>
  <c r="J33" i="2"/>
  <c r="H58" i="2"/>
  <c r="J31" i="2"/>
  <c r="N31" i="2"/>
  <c r="J58" i="2" l="1"/>
  <c r="J37" i="2"/>
  <c r="F9" i="2"/>
  <c r="G9" i="2"/>
  <c r="A21" i="1"/>
  <c r="A22" i="2"/>
  <c r="F10" i="2"/>
  <c r="G10" i="2"/>
  <c r="F8" i="2" l="1"/>
  <c r="F7" i="2"/>
  <c r="G8" i="2"/>
  <c r="G7" i="2"/>
  <c r="A22" i="1"/>
  <c r="A23" i="2"/>
  <c r="A23" i="1" l="1"/>
  <c r="A24" i="2"/>
  <c r="A24" i="1" l="1"/>
  <c r="A25" i="2"/>
  <c r="A26" i="2" l="1"/>
  <c r="A25" i="1"/>
  <c r="A27" i="2" l="1"/>
  <c r="A26" i="1"/>
  <c r="A28" i="2" l="1"/>
  <c r="A27" i="1"/>
  <c r="A28" i="1" l="1"/>
  <c r="A29" i="2"/>
  <c r="A30" i="2" l="1"/>
  <c r="A30" i="1"/>
  <c r="A31" i="1" l="1"/>
  <c r="A32" i="2"/>
  <c r="A32" i="1" l="1"/>
  <c r="A33" i="2"/>
  <c r="A34" i="2" l="1"/>
  <c r="A33" i="1"/>
  <c r="A34" i="1" l="1"/>
  <c r="A35" i="2"/>
  <c r="A36" i="1" l="1"/>
  <c r="A36" i="2"/>
  <c r="A37" i="1" l="1"/>
  <c r="A38" i="2"/>
  <c r="A38" i="1" l="1"/>
  <c r="A39" i="2"/>
  <c r="A40" i="2" l="1"/>
  <c r="A39" i="1"/>
  <c r="A41" i="2" l="1"/>
  <c r="A40" i="1"/>
  <c r="A41" i="1" l="1"/>
  <c r="A42" i="2"/>
  <c r="A42" i="1" l="1"/>
  <c r="A43" i="2"/>
  <c r="A44" i="2" l="1"/>
  <c r="A43" i="1"/>
  <c r="A45" i="2" l="1"/>
  <c r="A44" i="1"/>
  <c r="A46" i="2" l="1"/>
  <c r="A45" i="1"/>
  <c r="A46" i="1" l="1"/>
  <c r="A47" i="2"/>
  <c r="A47" i="1" l="1"/>
  <c r="A48" i="2"/>
  <c r="A49" i="2" l="1"/>
  <c r="A48" i="1"/>
  <c r="A49" i="1" l="1"/>
  <c r="A50" i="2"/>
  <c r="A50" i="1" l="1"/>
  <c r="A51" i="2"/>
  <c r="A52" i="2" l="1"/>
  <c r="A51" i="1"/>
  <c r="A53" i="2" l="1"/>
  <c r="A52" i="1"/>
  <c r="A54" i="2" l="1"/>
  <c r="A53" i="1"/>
  <c r="A54" i="1" l="1"/>
  <c r="A55" i="2"/>
  <c r="A55" i="1" l="1"/>
  <c r="A56" i="2"/>
  <c r="A57" i="2" l="1"/>
  <c r="A57" i="1"/>
  <c r="A58" i="1" l="1"/>
  <c r="A59" i="2"/>
  <c r="A59" i="1" l="1"/>
  <c r="A60" i="1" s="1"/>
  <c r="A61" i="1" s="1"/>
  <c r="A62" i="1" s="1"/>
  <c r="A60" i="2"/>
  <c r="A61" i="2" l="1"/>
  <c r="A62" i="2"/>
</calcChain>
</file>

<file path=xl/comments1.xml><?xml version="1.0" encoding="utf-8"?>
<comments xmlns="http://schemas.openxmlformats.org/spreadsheetml/2006/main">
  <authors>
    <author>Michael Jennings</author>
    <author>M. B. Jennings</author>
  </authors>
  <commentList>
    <comment ref="C6" authorId="0" shape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6" authorId="0" shapeId="0">
      <text>
        <r>
          <rPr>
            <b/>
            <sz val="12"/>
            <color indexed="12"/>
            <rFont val="Arial"/>
            <family val="2"/>
          </rPr>
          <t>THIS IS THE FIRST DATE OF CONTINUOUS ENROLLMENT IN EITHER A CC OR A CSU</t>
        </r>
      </text>
    </comment>
    <comment ref="C7" authorId="0" shapeId="0">
      <text>
        <r>
          <rPr>
            <b/>
            <sz val="10"/>
            <color indexed="12"/>
            <rFont val="Arial"/>
            <family val="2"/>
          </rPr>
          <t xml:space="preserve">Enter </t>
        </r>
        <r>
          <rPr>
            <b/>
            <sz val="10"/>
            <color indexed="14"/>
            <rFont val="Arial"/>
            <family val="2"/>
          </rPr>
          <t xml:space="preserve">9 Digit SJSU Student ID </t>
        </r>
        <r>
          <rPr>
            <b/>
            <sz val="10"/>
            <color indexed="12"/>
            <rFont val="Arial"/>
            <family val="2"/>
          </rPr>
          <t xml:space="preserve"> as indicated on SJSU transcript.
</t>
        </r>
        <r>
          <rPr>
            <sz val="8"/>
            <color indexed="81"/>
            <rFont val="Tahoma"/>
            <family val="2"/>
          </rPr>
          <t xml:space="preserve">
</t>
        </r>
      </text>
    </comment>
    <comment ref="C8" authorId="0" shapeId="0">
      <text>
        <r>
          <rPr>
            <b/>
            <sz val="10"/>
            <color indexed="14"/>
            <rFont val="Arial"/>
            <family val="2"/>
          </rPr>
          <t>Address</t>
        </r>
        <r>
          <rPr>
            <b/>
            <sz val="10"/>
            <color indexed="12"/>
            <rFont val="Arial"/>
            <family val="2"/>
          </rPr>
          <t xml:space="preserve"> should be the one where information about advising can be mailed.</t>
        </r>
      </text>
    </comment>
    <comment ref="H8" authorId="0" shapeId="0">
      <text>
        <r>
          <rPr>
            <b/>
            <sz val="12"/>
            <color indexed="12"/>
            <rFont val="Arial"/>
            <family val="2"/>
          </rPr>
          <t xml:space="preserve">THIS IS THE ANTICIPATED DATE OF GRADUATION, MONTH AND YEAR. MONTHS SHOULD BE MAY, AUG. OR DEC. </t>
        </r>
      </text>
    </comment>
    <comment ref="C9" authorId="0" shapeId="0">
      <text>
        <r>
          <rPr>
            <b/>
            <sz val="10"/>
            <color indexed="14"/>
            <rFont val="Arial"/>
            <family val="2"/>
          </rPr>
          <t>Address</t>
        </r>
        <r>
          <rPr>
            <b/>
            <sz val="10"/>
            <color indexed="12"/>
            <rFont val="Arial"/>
            <family val="2"/>
          </rPr>
          <t xml:space="preserve"> should be the one where information about advising can be mailed.</t>
        </r>
      </text>
    </comment>
    <comment ref="C10" authorId="0" shape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1" authorId="0" shape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2" authorId="0" shape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4" authorId="0" shapeId="0">
      <text>
        <r>
          <rPr>
            <sz val="10"/>
            <color indexed="20"/>
            <rFont val="Arial"/>
            <family val="2"/>
          </rPr>
          <t>Do not enter anything in this column, it is for counting only.</t>
        </r>
        <r>
          <rPr>
            <sz val="8"/>
            <color indexed="20"/>
            <rFont val="Tahoma"/>
            <family val="2"/>
          </rPr>
          <t xml:space="preserve">
</t>
        </r>
      </text>
    </comment>
    <comment ref="B14"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4"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4"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H1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I1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J1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K1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L1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M1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N1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O1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P1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B57" authorId="0" shapeId="0">
      <text>
        <r>
          <rPr>
            <sz val="10"/>
            <color indexed="81"/>
            <rFont val="Arial"/>
            <family val="2"/>
          </rPr>
          <t xml:space="preserve">Replace with the Actual Course Name: For example MATE 125
</t>
        </r>
      </text>
    </comment>
    <comment ref="C57" authorId="1" shapeId="0">
      <text>
        <r>
          <rPr>
            <sz val="10"/>
            <color indexed="81"/>
            <rFont val="Tahoma"/>
            <family val="2"/>
          </rPr>
          <t>Fill in Course Description: For Example Introduction to Underwater Bowling</t>
        </r>
      </text>
    </comment>
    <comment ref="B60" authorId="0" shapeId="0">
      <text>
        <r>
          <rPr>
            <sz val="10"/>
            <color indexed="81"/>
            <rFont val="Arial"/>
            <family val="2"/>
          </rPr>
          <t>Replace with the Actual Course Name: For example MATE 125</t>
        </r>
      </text>
    </comment>
    <comment ref="C60" authorId="1" shapeId="0">
      <text>
        <r>
          <rPr>
            <b/>
            <sz val="8"/>
            <color indexed="81"/>
            <rFont val="Tahoma"/>
            <family val="2"/>
          </rPr>
          <t>Fill in Course Description: For Example Introduction to Underwater Bowling</t>
        </r>
        <r>
          <rPr>
            <sz val="8"/>
            <color indexed="81"/>
            <rFont val="Tahoma"/>
            <family val="2"/>
          </rPr>
          <t xml:space="preserve">
</t>
        </r>
      </text>
    </comment>
    <comment ref="B61" authorId="0" shapeId="0">
      <text>
        <r>
          <rPr>
            <sz val="10"/>
            <color indexed="81"/>
            <rFont val="Arial"/>
            <family val="2"/>
          </rPr>
          <t>Replace with the Actual Course Name: For example MATE 125</t>
        </r>
      </text>
    </comment>
    <comment ref="C61" authorId="1" shapeId="0">
      <text>
        <r>
          <rPr>
            <b/>
            <sz val="8"/>
            <color indexed="81"/>
            <rFont val="Tahoma"/>
            <family val="2"/>
          </rPr>
          <t>Fill in Course Description: For Example Introduction to Underwater Bowling</t>
        </r>
        <r>
          <rPr>
            <sz val="8"/>
            <color indexed="81"/>
            <rFont val="Tahoma"/>
            <family val="2"/>
          </rPr>
          <t xml:space="preserve">
</t>
        </r>
      </text>
    </comment>
  </commentList>
</comments>
</file>

<file path=xl/comments2.xml><?xml version="1.0" encoding="utf-8"?>
<comments xmlns="http://schemas.openxmlformats.org/spreadsheetml/2006/main">
  <authors>
    <author>Michael Jennings</author>
    <author>M. B. Jennings</author>
  </authors>
  <commentList>
    <comment ref="K3" authorId="0" shapeId="0">
      <text>
        <r>
          <rPr>
            <b/>
            <sz val="8"/>
            <color indexed="81"/>
            <rFont val="Tahoma"/>
            <family val="2"/>
          </rPr>
          <t xml:space="preserve">Enter an abbreviation for the Community College, e.g., </t>
        </r>
        <r>
          <rPr>
            <b/>
            <sz val="8"/>
            <color indexed="10"/>
            <rFont val="Tahoma"/>
            <family val="2"/>
          </rPr>
          <t>WVC</t>
        </r>
        <r>
          <rPr>
            <b/>
            <sz val="8"/>
            <color indexed="81"/>
            <rFont val="Tahoma"/>
            <family val="2"/>
          </rPr>
          <t xml:space="preserve"> for West Valley College. Otherwise leave </t>
        </r>
        <r>
          <rPr>
            <b/>
            <sz val="8"/>
            <color indexed="10"/>
            <rFont val="Tahoma"/>
            <family val="2"/>
          </rPr>
          <t>BLANK</t>
        </r>
        <r>
          <rPr>
            <b/>
            <sz val="8"/>
            <color indexed="81"/>
            <rFont val="Tahoma"/>
            <family val="2"/>
          </rPr>
          <t>.</t>
        </r>
      </text>
    </comment>
    <comment ref="K4" authorId="0" shapeId="0">
      <text>
        <r>
          <rPr>
            <b/>
            <sz val="8"/>
            <color indexed="81"/>
            <rFont val="Tahoma"/>
            <family val="2"/>
          </rPr>
          <t xml:space="preserve">Provide the year in a four number format, e.g., </t>
        </r>
        <r>
          <rPr>
            <b/>
            <sz val="8"/>
            <color indexed="10"/>
            <rFont val="Tahoma"/>
            <family val="2"/>
          </rPr>
          <t>2001</t>
        </r>
        <r>
          <rPr>
            <b/>
            <sz val="8"/>
            <color indexed="81"/>
            <rFont val="Tahoma"/>
            <family val="2"/>
          </rPr>
          <t>.</t>
        </r>
        <r>
          <rPr>
            <sz val="8"/>
            <color indexed="81"/>
            <rFont val="Tahoma"/>
            <family val="2"/>
          </rPr>
          <t xml:space="preserve">
</t>
        </r>
      </text>
    </comment>
    <comment ref="K5" authorId="0" shapeId="0">
      <text>
        <r>
          <rPr>
            <b/>
            <sz val="8"/>
            <color indexed="81"/>
            <rFont val="Tahoma"/>
            <family val="2"/>
          </rPr>
          <t xml:space="preserve">Enter a </t>
        </r>
        <r>
          <rPr>
            <b/>
            <sz val="8"/>
            <color indexed="10"/>
            <rFont val="Tahoma"/>
            <family val="2"/>
          </rPr>
          <t>Y</t>
        </r>
        <r>
          <rPr>
            <b/>
            <sz val="8"/>
            <color indexed="81"/>
            <rFont val="Tahoma"/>
            <family val="2"/>
          </rPr>
          <t xml:space="preserve"> if the answer to the question is Yes. Enter an </t>
        </r>
        <r>
          <rPr>
            <b/>
            <sz val="8"/>
            <color indexed="10"/>
            <rFont val="Tahoma"/>
            <family val="2"/>
          </rPr>
          <t>N</t>
        </r>
        <r>
          <rPr>
            <b/>
            <sz val="8"/>
            <color indexed="81"/>
            <rFont val="Tahoma"/>
            <family val="2"/>
          </rPr>
          <t xml:space="preserve"> if the answer to the question is No. If you are not sure, </t>
        </r>
        <r>
          <rPr>
            <b/>
            <sz val="8"/>
            <color indexed="10"/>
            <rFont val="Tahoma"/>
            <family val="2"/>
          </rPr>
          <t xml:space="preserve"> LEAVE BLANK</t>
        </r>
        <r>
          <rPr>
            <b/>
            <sz val="8"/>
            <color indexed="81"/>
            <rFont val="Tahoma"/>
            <family val="2"/>
          </rPr>
          <t>.</t>
        </r>
      </text>
    </comment>
    <comment ref="K6" authorId="0" shapeId="0">
      <text>
        <r>
          <rPr>
            <b/>
            <sz val="8"/>
            <color indexed="81"/>
            <rFont val="Tahoma"/>
            <family val="2"/>
          </rPr>
          <t xml:space="preserve">Enter a </t>
        </r>
        <r>
          <rPr>
            <b/>
            <sz val="8"/>
            <color indexed="10"/>
            <rFont val="Tahoma"/>
            <family val="2"/>
          </rPr>
          <t>Y</t>
        </r>
        <r>
          <rPr>
            <b/>
            <sz val="8"/>
            <color indexed="81"/>
            <rFont val="Tahoma"/>
            <family val="2"/>
          </rPr>
          <t xml:space="preserve"> if the answer to the question is Yes. Enter an </t>
        </r>
        <r>
          <rPr>
            <b/>
            <sz val="8"/>
            <color indexed="10"/>
            <rFont val="Tahoma"/>
            <family val="2"/>
          </rPr>
          <t>N</t>
        </r>
        <r>
          <rPr>
            <b/>
            <sz val="8"/>
            <color indexed="81"/>
            <rFont val="Tahoma"/>
            <family val="2"/>
          </rPr>
          <t xml:space="preserve"> if the answer to the question is No. If you are not sure, </t>
        </r>
        <r>
          <rPr>
            <b/>
            <sz val="8"/>
            <color indexed="10"/>
            <rFont val="Tahoma"/>
            <family val="2"/>
          </rPr>
          <t xml:space="preserve"> LEAVE BLANK</t>
        </r>
        <r>
          <rPr>
            <b/>
            <sz val="8"/>
            <color indexed="81"/>
            <rFont val="Tahoma"/>
            <family val="2"/>
          </rPr>
          <t>.</t>
        </r>
      </text>
    </comment>
    <comment ref="D11" authorId="1" shapeId="0">
      <text>
        <r>
          <rPr>
            <b/>
            <sz val="8"/>
            <color indexed="81"/>
            <rFont val="Tahoma"/>
            <family val="2"/>
          </rPr>
          <t xml:space="preserve">Enter a "Y" if you are using this option, otherwise leave blank
</t>
        </r>
      </text>
    </comment>
    <comment ref="D12" authorId="1" shapeId="0">
      <text>
        <r>
          <rPr>
            <b/>
            <sz val="8"/>
            <color indexed="81"/>
            <rFont val="Tahoma"/>
            <family val="2"/>
          </rPr>
          <t>Enter a "Y" if you are using this option, otherwise leave blank</t>
        </r>
        <r>
          <rPr>
            <sz val="8"/>
            <color indexed="81"/>
            <rFont val="Tahoma"/>
            <family val="2"/>
          </rPr>
          <t xml:space="preserve">
</t>
        </r>
      </text>
    </comment>
    <comment ref="D13" authorId="1" shapeId="0">
      <text>
        <r>
          <rPr>
            <b/>
            <sz val="8"/>
            <color indexed="81"/>
            <rFont val="Tahoma"/>
            <family val="2"/>
          </rPr>
          <t>Enter a "Y" if you are using this option, otherwise leave blank</t>
        </r>
        <r>
          <rPr>
            <sz val="8"/>
            <color indexed="81"/>
            <rFont val="Tahoma"/>
            <family val="2"/>
          </rPr>
          <t xml:space="preserve">
</t>
        </r>
      </text>
    </comment>
  </commentList>
</comments>
</file>

<file path=xl/comments3.xml><?xml version="1.0" encoding="utf-8"?>
<comments xmlns="http://schemas.openxmlformats.org/spreadsheetml/2006/main">
  <authors>
    <author>M. B. Jennings</author>
  </authors>
  <commentList>
    <comment ref="C43" authorId="0" shapeId="0">
      <text>
        <r>
          <rPr>
            <b/>
            <sz val="8"/>
            <color indexed="81"/>
            <rFont val="Tahoma"/>
            <family val="2"/>
          </rPr>
          <t>Fill in Course Description: For Example Introduction to Underwater Bowling</t>
        </r>
        <r>
          <rPr>
            <sz val="8"/>
            <color indexed="81"/>
            <rFont val="Tahoma"/>
            <family val="2"/>
          </rPr>
          <t xml:space="preserve">
</t>
        </r>
      </text>
    </comment>
  </commentList>
</comments>
</file>

<file path=xl/sharedStrings.xml><?xml version="1.0" encoding="utf-8"?>
<sst xmlns="http://schemas.openxmlformats.org/spreadsheetml/2006/main" count="690" uniqueCount="308">
  <si>
    <t>Last Name:</t>
  </si>
  <si>
    <t>First Name, MI.:</t>
  </si>
  <si>
    <t>Mailing Street Address:</t>
  </si>
  <si>
    <t>Mailing City State Zip</t>
  </si>
  <si>
    <t>e-Mail:</t>
  </si>
  <si>
    <t>Index</t>
  </si>
  <si>
    <t>Letter Grade 1</t>
  </si>
  <si>
    <t>Letter Grade 2</t>
  </si>
  <si>
    <t>Term Grade 2 Obtained</t>
  </si>
  <si>
    <t>Telephone (primary):</t>
  </si>
  <si>
    <t>Telephone (secondary):</t>
  </si>
  <si>
    <t>N/A</t>
  </si>
  <si>
    <t>MATH 30</t>
  </si>
  <si>
    <t>MATH 31</t>
  </si>
  <si>
    <t>MATH 32</t>
  </si>
  <si>
    <t>MATH 133A</t>
  </si>
  <si>
    <t>CHEM 1A</t>
  </si>
  <si>
    <t>CHEM 1B</t>
  </si>
  <si>
    <t>PHYS 70</t>
  </si>
  <si>
    <t>PHYS 71</t>
  </si>
  <si>
    <t>ENGR 10</t>
  </si>
  <si>
    <t>MATE 25</t>
  </si>
  <si>
    <t>CE 99</t>
  </si>
  <si>
    <t>EE 98</t>
  </si>
  <si>
    <t>CALCULUS III</t>
  </si>
  <si>
    <t>CALCULUS I</t>
  </si>
  <si>
    <t>ORDINARY DIFFERENTIAL EQUATIONS</t>
  </si>
  <si>
    <t>STATICS</t>
  </si>
  <si>
    <t>INTRODUCTION TO MATERIALS</t>
  </si>
  <si>
    <t>INTRODUCTION TO ENGINEERING</t>
  </si>
  <si>
    <t>CHEM 112A</t>
  </si>
  <si>
    <t>CHEM 112B</t>
  </si>
  <si>
    <t>CHEM 113A</t>
  </si>
  <si>
    <t>CHEM 162L</t>
  </si>
  <si>
    <t>CHE 115</t>
  </si>
  <si>
    <t>CHE 151</t>
  </si>
  <si>
    <t>CHE 160A</t>
  </si>
  <si>
    <t>CHE 160B</t>
  </si>
  <si>
    <t>CHE 161</t>
  </si>
  <si>
    <t>CHE 161L</t>
  </si>
  <si>
    <t>CHE 162L</t>
  </si>
  <si>
    <t>CHE 158</t>
  </si>
  <si>
    <t>CHE 165</t>
  </si>
  <si>
    <t>CHE 185</t>
  </si>
  <si>
    <t>CHE 190</t>
  </si>
  <si>
    <t>COMMUNICATION DATA</t>
  </si>
  <si>
    <t>COURSES IN PREPARATION FOR THE MAJOR</t>
  </si>
  <si>
    <t>LOWER DIVISION MAJOR CORE COURSES</t>
  </si>
  <si>
    <t>UPPER DIVISION MAJOR CORE COURSES</t>
  </si>
  <si>
    <t>UPPER DIVISION ELECTIVE COURSES FOR THE MAJOR</t>
  </si>
  <si>
    <t>ORGANIC CHEMISTRY LAB</t>
  </si>
  <si>
    <t>UNIT OPERATIONS I</t>
  </si>
  <si>
    <t>UNIT OPERATIONS II</t>
  </si>
  <si>
    <t>CHEMICAL PROCESS DYNAMICS</t>
  </si>
  <si>
    <t>INTRO. TO TRANSPORT PHENOMENA</t>
  </si>
  <si>
    <t>REVISION DATE:</t>
  </si>
  <si>
    <t>Year Grade 2 Obtained</t>
  </si>
  <si>
    <t>SJSU COURSE NUMBER.</t>
  </si>
  <si>
    <t>SJSU COURSE TITLE</t>
  </si>
  <si>
    <t>INDUSTRIAL CHEMICAL CALCULATIONS</t>
  </si>
  <si>
    <t>SJSU UNITS</t>
  </si>
  <si>
    <t>ALTERNATE INSTITUTION COURSE TITLE</t>
  </si>
  <si>
    <t>ALT. INST. UNITS</t>
  </si>
  <si>
    <t>F</t>
  </si>
  <si>
    <t>UNOFFICIAL MAJOR GRADE POINT EVALUATION</t>
  </si>
  <si>
    <t>GRADE</t>
  </si>
  <si>
    <t>A+</t>
  </si>
  <si>
    <t>A-</t>
  </si>
  <si>
    <t>B+</t>
  </si>
  <si>
    <t>DATE:</t>
  </si>
  <si>
    <t>B</t>
  </si>
  <si>
    <t>GPA</t>
  </si>
  <si>
    <t>ABOVE 2.0</t>
  </si>
  <si>
    <t>B-</t>
  </si>
  <si>
    <t>ALL REQUIRED COURSES</t>
  </si>
  <si>
    <t>C+</t>
  </si>
  <si>
    <t>ALL REQUIRED COURSES &amp; TECHNICAL ELECTIVES</t>
  </si>
  <si>
    <t>C</t>
  </si>
  <si>
    <t>ALL REQUIRED COURSES &amp; TECHNICAL ELECTIVES @ SJSU</t>
  </si>
  <si>
    <t>C-</t>
  </si>
  <si>
    <t>D+</t>
  </si>
  <si>
    <t>REQUIRED COURSES AND TECHNICAL ELECTIVES</t>
  </si>
  <si>
    <t>GRADE 1</t>
  </si>
  <si>
    <t>GRADE 1 UNITS</t>
  </si>
  <si>
    <t>GRADE 2</t>
  </si>
  <si>
    <t>GRADE 2 UNITS</t>
  </si>
  <si>
    <t>ALL GRADE 1 VALUE</t>
  </si>
  <si>
    <t>ALL GRADE 2 VALUE</t>
  </si>
  <si>
    <t>ALL QUALITY POINTS</t>
  </si>
  <si>
    <t>ALL QUALITY UNITS</t>
  </si>
  <si>
    <t>SJSE GRADE 1 VALUE</t>
  </si>
  <si>
    <t>SJSU GRADE 2 VALUE</t>
  </si>
  <si>
    <t>SJSU QUALITY POINTS</t>
  </si>
  <si>
    <t>SJSU QUALITY UNITS</t>
  </si>
  <si>
    <t xml:space="preserve"> ALTERNATE INSTITUTION ABBREVIATION</t>
  </si>
  <si>
    <t>SUBTOTALS</t>
  </si>
  <si>
    <t>PREPARATORY COURSES</t>
  </si>
  <si>
    <t>DATE STARTED  CONTINUOUS ENROLLMENT IN A CSU OR CC:</t>
  </si>
  <si>
    <t>Proposed Date of Graduation:</t>
  </si>
  <si>
    <t>NAME:</t>
  </si>
  <si>
    <t>UNITS</t>
  </si>
  <si>
    <t>COURSE NUMBER.</t>
  </si>
  <si>
    <t xml:space="preserve"> ALT. INST.</t>
  </si>
  <si>
    <t>COURSE TITLE</t>
  </si>
  <si>
    <t>ENGR 100W</t>
  </si>
  <si>
    <t>CALCULUS II</t>
  </si>
  <si>
    <t>MAJOR FORM FOR B.S. CHEMICAL ENGINEERING</t>
  </si>
  <si>
    <t>PROPOSED DATA OF GRADUATION:</t>
  </si>
  <si>
    <t>Term Grade 1 Obtained or Scheduled</t>
  </si>
  <si>
    <t>Year Grade 1 Obtained or Scheduled</t>
  </si>
  <si>
    <t>ALT. INST. COURSE NUMBER</t>
  </si>
  <si>
    <t>ENGINEERING REPORTS</t>
  </si>
  <si>
    <t>PROC ENGR THERMODYNAMICS</t>
  </si>
  <si>
    <t>CHEM 161A</t>
  </si>
  <si>
    <t>ORGANIC CHEMISTRY</t>
  </si>
  <si>
    <t>KINETICS &amp; REACTOR DESIGN</t>
  </si>
  <si>
    <t>UNDGRD CHE LAB</t>
  </si>
  <si>
    <t>GENERAL CHEMISTRY</t>
  </si>
  <si>
    <t>MECHANICS</t>
  </si>
  <si>
    <t>ELECTRICITY &amp; MAGNETISM</t>
  </si>
  <si>
    <r>
      <t xml:space="preserve">Cells in the </t>
    </r>
    <r>
      <rPr>
        <b/>
        <sz val="12"/>
        <color indexed="10"/>
        <rFont val="Arial"/>
        <family val="2"/>
      </rPr>
      <t>Title Row</t>
    </r>
    <r>
      <rPr>
        <sz val="12"/>
        <color indexed="20"/>
        <rFont val="Arial"/>
        <family val="2"/>
      </rPr>
      <t xml:space="preserve"> have comments to provide directions. Please see your advisor if it is not clear how to enter data into this spreadsheet.</t>
    </r>
  </si>
  <si>
    <t>REV. DATE:</t>
  </si>
  <si>
    <t xml:space="preserve">This sheet provides a summary of the schedule to complete Major Courses for the Program. </t>
  </si>
  <si>
    <t>COURSE</t>
  </si>
  <si>
    <t>SEMESTER</t>
  </si>
  <si>
    <t>YEAR</t>
  </si>
  <si>
    <t xml:space="preserve">The schedule is generated by a macro. Enter Alt F8, then run the macro called PS. </t>
  </si>
  <si>
    <t>Advisor Comments:</t>
  </si>
  <si>
    <t>This sheet is used to track  your GE courses.</t>
  </si>
  <si>
    <t>AMERICAN STUDIES OPTION:</t>
  </si>
  <si>
    <t>AREA REQUIREMENT</t>
  </si>
  <si>
    <t>A1 - ORAL COMMUNICATION</t>
  </si>
  <si>
    <t xml:space="preserve"> INSTITUTION</t>
  </si>
  <si>
    <t>A2 - WRITTEN COMMUNICATION</t>
  </si>
  <si>
    <t>C1 - ARTS</t>
  </si>
  <si>
    <t>C2 - LETTERS</t>
  </si>
  <si>
    <t>C3 - WRITTEN COMMUNICATION</t>
  </si>
  <si>
    <t>D2 - COMPARATIVE SYSTEMS</t>
  </si>
  <si>
    <t>D3 - SOCIAL ISSUES</t>
  </si>
  <si>
    <t>E - HUMAN UNDERSTANDING</t>
  </si>
  <si>
    <t>F1 - AMERICAN HISTORY</t>
  </si>
  <si>
    <t>F3 - CALIFORNIA GOVERNMENT</t>
  </si>
  <si>
    <t xml:space="preserve">F2 - US CONSTITUTION </t>
  </si>
  <si>
    <t>STANDARD OPTION:</t>
  </si>
  <si>
    <t>D1 - HUMAN BEHAVIOR</t>
  </si>
  <si>
    <t>HUMANITIES HONORS OPTION:</t>
  </si>
  <si>
    <t>SJSU</t>
  </si>
  <si>
    <t>HUMAN PERFORMANCE</t>
  </si>
  <si>
    <r>
      <t xml:space="preserve">IF YOU PROVIDED AN ABBREVIATION FOR AN INSTITUTION FOR THE PREVIOUS QUESTION, PLEASE INDICATE THE YEAR THAT THE DEGREE OR CERTIFICATION WAS ISSUED, OTHERWISE LEAVE </t>
    </r>
    <r>
      <rPr>
        <b/>
        <sz val="10"/>
        <color indexed="12"/>
        <rFont val="Arial"/>
        <family val="2"/>
      </rPr>
      <t>BLANK</t>
    </r>
    <r>
      <rPr>
        <b/>
        <sz val="10"/>
        <rFont val="Arial"/>
        <family val="2"/>
      </rPr>
      <t>.</t>
    </r>
  </si>
  <si>
    <r>
      <t xml:space="preserve">HAVE YOU OBTAINED UNOFFICIAL COPIES OF YOUR TRANSCRIPTS FOR ALL NON-SJSU INSTITUTIONS FOR YOUR CME DEPARTMENT FILE? </t>
    </r>
    <r>
      <rPr>
        <b/>
        <sz val="10"/>
        <color indexed="12"/>
        <rFont val="Arial"/>
        <family val="2"/>
      </rPr>
      <t>Y,</t>
    </r>
    <r>
      <rPr>
        <b/>
        <sz val="10"/>
        <rFont val="Arial"/>
        <family val="2"/>
      </rPr>
      <t xml:space="preserve"> </t>
    </r>
    <r>
      <rPr>
        <b/>
        <sz val="10"/>
        <color indexed="12"/>
        <rFont val="Arial"/>
        <family val="2"/>
      </rPr>
      <t xml:space="preserve">N, </t>
    </r>
    <r>
      <rPr>
        <b/>
        <sz val="10"/>
        <rFont val="Arial"/>
        <family val="2"/>
      </rPr>
      <t>or</t>
    </r>
    <r>
      <rPr>
        <b/>
        <sz val="10"/>
        <color indexed="12"/>
        <rFont val="Arial"/>
        <family val="2"/>
      </rPr>
      <t xml:space="preserve"> blank</t>
    </r>
  </si>
  <si>
    <r>
      <t xml:space="preserve">HAVE YOU OBTAINED A GENERAL EDUCATION EVALUATION FROM SJSU ADMISSIONS AND RECORDS? </t>
    </r>
    <r>
      <rPr>
        <b/>
        <sz val="10"/>
        <color indexed="12"/>
        <rFont val="Arial"/>
        <family val="2"/>
      </rPr>
      <t>Y,</t>
    </r>
    <r>
      <rPr>
        <b/>
        <sz val="10"/>
        <rFont val="Arial"/>
        <family val="2"/>
      </rPr>
      <t xml:space="preserve"> </t>
    </r>
    <r>
      <rPr>
        <b/>
        <sz val="10"/>
        <color indexed="12"/>
        <rFont val="Arial"/>
        <family val="2"/>
      </rPr>
      <t xml:space="preserve">N, </t>
    </r>
    <r>
      <rPr>
        <b/>
        <sz val="10"/>
        <rFont val="Arial"/>
        <family val="2"/>
      </rPr>
      <t>or</t>
    </r>
    <r>
      <rPr>
        <b/>
        <sz val="10"/>
        <color indexed="12"/>
        <rFont val="Arial"/>
        <family val="2"/>
      </rPr>
      <t xml:space="preserve"> blank</t>
    </r>
  </si>
  <si>
    <t>S - SELF, SOCIETY &amp; EQUALITY IN THE US</t>
  </si>
  <si>
    <t>V - CULTURE, CIVILIZATION &amp; GLOBAL UNDERS.</t>
  </si>
  <si>
    <t>Z - WRITTEN COMUNICATION II</t>
  </si>
  <si>
    <t>R - EARTH &amp; ENVIRONMENT</t>
  </si>
  <si>
    <t>UPPER DIVISION GE SUMMARY TABLE:
PLEASE PROVIDE THE COURSES THAT SATISFY EACH SECTION.</t>
  </si>
  <si>
    <t>UPPER DIVISION GE COURSES:</t>
  </si>
  <si>
    <r>
      <t xml:space="preserve">IF YOU COMPLETED AN AA DEGREE AT A COMMUNITY COLLEGE, OR HAVE A LOWER DIVISION GENERAL EDUCATION CERTIFICATION (LDGEC) ON YOUR COMMUNITY COLLEGE TRANSCRIPT, OR HAVE COMPLETED A BS DEGREE AT A CSU, PLEASE </t>
    </r>
    <r>
      <rPr>
        <b/>
        <sz val="10"/>
        <color indexed="12"/>
        <rFont val="Arial"/>
        <family val="2"/>
      </rPr>
      <t xml:space="preserve">ENTER AN ABBREVIATION </t>
    </r>
    <r>
      <rPr>
        <b/>
        <sz val="10"/>
        <rFont val="Arial"/>
        <family val="2"/>
      </rPr>
      <t xml:space="preserve">FOR THE NAME OF THE  INSTITUTION THAT ISSUED THE DEGREE OR CERTIFICATION, OTHERWISE LEAVE </t>
    </r>
    <r>
      <rPr>
        <b/>
        <sz val="10"/>
        <color indexed="12"/>
        <rFont val="Arial"/>
        <family val="2"/>
      </rPr>
      <t>BLANK</t>
    </r>
    <r>
      <rPr>
        <b/>
        <sz val="10"/>
        <rFont val="Arial"/>
        <family val="2"/>
      </rPr>
      <t>.</t>
    </r>
  </si>
  <si>
    <t>Y</t>
  </si>
  <si>
    <t>Schedule for Major and GE Courses</t>
  </si>
  <si>
    <t>Data from Transcript &amp; GE Sheets</t>
  </si>
  <si>
    <t>ENGINEERING STATISTICS &amp; ANALYSIS</t>
  </si>
  <si>
    <t>ENGR. SCI. ELEC.</t>
  </si>
  <si>
    <t>UD CHEM ELECT.</t>
  </si>
  <si>
    <r>
      <t>Students should only enter data on the first Sheet</t>
    </r>
    <r>
      <rPr>
        <sz val="12"/>
        <color indexed="20"/>
        <rFont val="Arial"/>
        <family val="2"/>
      </rPr>
      <t xml:space="preserve"> </t>
    </r>
    <r>
      <rPr>
        <b/>
        <sz val="12"/>
        <color indexed="10"/>
        <rFont val="Arial"/>
        <family val="2"/>
      </rPr>
      <t xml:space="preserve">TRANSCRIPT INFORMATION </t>
    </r>
    <r>
      <rPr>
        <b/>
        <sz val="12"/>
        <color indexed="12"/>
        <rFont val="Arial"/>
        <family val="2"/>
      </rPr>
      <t>and on the second sheet</t>
    </r>
    <r>
      <rPr>
        <b/>
        <sz val="12"/>
        <color indexed="10"/>
        <rFont val="Arial"/>
        <family val="2"/>
      </rPr>
      <t xml:space="preserve"> GENERAL EDUCATION</t>
    </r>
    <r>
      <rPr>
        <sz val="12"/>
        <color indexed="20"/>
        <rFont val="Arial"/>
        <family val="2"/>
      </rPr>
      <t>. The following Sheets are used to create print-out forms.</t>
    </r>
  </si>
  <si>
    <t>PeopleSoft Number:</t>
  </si>
  <si>
    <t>BS CHEMICAL ENGINEERING STUDENT TRACKING FORM</t>
  </si>
  <si>
    <t>COMMUNICATION INFORMATION</t>
  </si>
  <si>
    <t>PREPARATION FOR MAJOR</t>
  </si>
  <si>
    <t>TITLE</t>
  </si>
  <si>
    <t>SCHOOL</t>
  </si>
  <si>
    <t>SEM</t>
  </si>
  <si>
    <t>LOWER DIVISION ENGINEERING CORE</t>
  </si>
  <si>
    <t>UPPER DIVISION ENGINEERING CORE</t>
  </si>
  <si>
    <t>UPDATED</t>
  </si>
  <si>
    <t xml:space="preserve"> </t>
  </si>
  <si>
    <t>Sp</t>
  </si>
  <si>
    <t>A</t>
  </si>
  <si>
    <t>AMS 1A</t>
  </si>
  <si>
    <t>AMS 1B</t>
  </si>
  <si>
    <t>AREAS A, C, D and F</t>
  </si>
  <si>
    <t>HUM 1A</t>
  </si>
  <si>
    <t>HUM 1B</t>
  </si>
  <si>
    <t>HUM 2A</t>
  </si>
  <si>
    <t>HUM 2B</t>
  </si>
  <si>
    <t>AREAS C, D and F</t>
  </si>
  <si>
    <r>
      <t>IF YOU DO NOT HAVE A LOWER DIVISION GENERAL EDUCATION CERTIFICATE, PLEASE INDICATE WHICH OF THE 3 FOLLOWING OPTIONS YOU ARE USING
BY ENTERING A "</t>
    </r>
    <r>
      <rPr>
        <b/>
        <sz val="10"/>
        <color indexed="12"/>
        <rFont val="Arial"/>
        <family val="2"/>
      </rPr>
      <t>Y</t>
    </r>
    <r>
      <rPr>
        <sz val="10"/>
        <rFont val="Arial"/>
        <family val="2"/>
      </rPr>
      <t>" IN THE APPROPRIATE BOX. (LEAVE THE OTHERS BLANK).</t>
    </r>
  </si>
  <si>
    <t>AMERICAN STUDIES</t>
  </si>
  <si>
    <t>STANDARD OPTION</t>
  </si>
  <si>
    <t>HUMANITIES HONORS PROGRAM</t>
  </si>
  <si>
    <t/>
  </si>
  <si>
    <t>D</t>
  </si>
  <si>
    <t>D-</t>
  </si>
  <si>
    <t>TOOK COURSE 1st TIME AT SJSU? Y, N, or blank</t>
  </si>
  <si>
    <t>TOOK COURSE 2nd TIME AT SJSU? Y, N, or blank</t>
  </si>
  <si>
    <t>ALT. INST. TERM TYPE S or Q</t>
  </si>
  <si>
    <t>MARCH 2006</t>
  </si>
  <si>
    <r>
      <t xml:space="preserve">LOWER DIVISION GE SUMMARY TABLES:
PLEASE COMPLETE THE APPROPRIATE OPTION </t>
    </r>
    <r>
      <rPr>
        <b/>
        <sz val="12"/>
        <color indexed="12"/>
        <rFont val="Arial"/>
        <family val="2"/>
      </rPr>
      <t xml:space="preserve">IF YOU HAVE </t>
    </r>
    <r>
      <rPr>
        <b/>
        <sz val="12"/>
        <color indexed="10"/>
        <rFont val="Arial"/>
        <family val="2"/>
      </rPr>
      <t>NOT</t>
    </r>
    <r>
      <rPr>
        <b/>
        <sz val="12"/>
        <color indexed="12"/>
        <rFont val="Arial"/>
        <family val="2"/>
      </rPr>
      <t xml:space="preserve"> COMPLETED</t>
    </r>
    <r>
      <rPr>
        <sz val="12"/>
        <rFont val="Arial"/>
        <family val="2"/>
      </rPr>
      <t xml:space="preserve"> AN AA DEGREE AT A COMMUNITY COLLEGE, OR HAVE A LOWER DIVISION GENERAL EDUCATION CERTIFICATION (LDGEC) ON YOUR COMMUNITY COLLEGE TRANSCRIPT, OR HAVE COMPLETED A BS DEGREE AT A CSU. USE COURSE DESCRIPTIONS ON YOUR TRANSCRIPT(S). INDICATE THE SEMESTER AND YEAR WHEN THE COURSE WAS OR WILL BE COMPLETED.</t>
    </r>
  </si>
  <si>
    <t>STUDENT NAME :</t>
  </si>
  <si>
    <t>People Soft Number :</t>
  </si>
  <si>
    <t>Catalog Year:</t>
  </si>
  <si>
    <t xml:space="preserve">REQUIRED COURSES FOR THE MAJOR </t>
  </si>
  <si>
    <t>SIGNATURE OF MAJOR ADVISOR                                                                 DATE</t>
  </si>
  <si>
    <t>SIGNATURE OF STUDENT                                                                              DATE</t>
  </si>
  <si>
    <t xml:space="preserve">STUDENT COURSE SCHEDULE AND MAJOR FORM PLANNING SHEET </t>
  </si>
  <si>
    <t>CHEMICAL ENGINEERING B.S.</t>
  </si>
  <si>
    <t>PROCESS SAFETY &amp; ENGR. ETHICS</t>
  </si>
  <si>
    <r>
      <t xml:space="preserve">DIRECTIONS - </t>
    </r>
    <r>
      <rPr>
        <b/>
        <i/>
        <sz val="12"/>
        <color indexed="12"/>
        <rFont val="Arial"/>
        <family val="2"/>
      </rPr>
      <t xml:space="preserve">IT IS </t>
    </r>
    <r>
      <rPr>
        <b/>
        <i/>
        <sz val="12"/>
        <color indexed="53"/>
        <rFont val="Arial"/>
        <family val="2"/>
      </rPr>
      <t xml:space="preserve">RECOMMENDED </t>
    </r>
    <r>
      <rPr>
        <b/>
        <i/>
        <sz val="12"/>
        <color indexed="12"/>
        <rFont val="Arial"/>
        <family val="2"/>
      </rPr>
      <t>THAT YOU PRINT OUT THIS PAGE.</t>
    </r>
  </si>
  <si>
    <t>This program planning template uses several worksheets and produces:</t>
  </si>
  <si>
    <t xml:space="preserve">Enter the following dates in Month-Year format. Check </t>
  </si>
  <si>
    <t>with your advisor if you are unsure of the information.</t>
  </si>
  <si>
    <r>
      <t xml:space="preserve">Switch to the </t>
    </r>
    <r>
      <rPr>
        <b/>
        <sz val="10"/>
        <color indexed="10"/>
        <rFont val="Arial"/>
        <family val="2"/>
      </rPr>
      <t>SCHEDULE</t>
    </r>
    <r>
      <rPr>
        <sz val="10"/>
        <rFont val="Arial"/>
        <family val="2"/>
      </rPr>
      <t xml:space="preserve"> worksheet</t>
    </r>
  </si>
  <si>
    <r>
      <t xml:space="preserve">Enter </t>
    </r>
    <r>
      <rPr>
        <b/>
        <sz val="10"/>
        <color indexed="10"/>
        <rFont val="Arial"/>
        <family val="2"/>
      </rPr>
      <t>ALT F8</t>
    </r>
  </si>
  <si>
    <r>
      <t xml:space="preserve">Enter </t>
    </r>
    <r>
      <rPr>
        <b/>
        <sz val="10"/>
        <color indexed="10"/>
        <rFont val="Arial"/>
        <family val="2"/>
      </rPr>
      <t xml:space="preserve"> RUN</t>
    </r>
    <r>
      <rPr>
        <sz val="10"/>
        <rFont val="Arial"/>
        <family val="2"/>
      </rPr>
      <t xml:space="preserve"> </t>
    </r>
  </si>
  <si>
    <t>Use of the Program Output</t>
  </si>
  <si>
    <t>1.  Major Form</t>
  </si>
  <si>
    <t>2.  Unofficial GPA Calculation</t>
  </si>
  <si>
    <t>3.  Student Schedule</t>
  </si>
  <si>
    <r>
      <t>Data is</t>
    </r>
    <r>
      <rPr>
        <sz val="10"/>
        <color indexed="12"/>
        <rFont val="Arial"/>
        <family val="2"/>
      </rPr>
      <t xml:space="preserve"> </t>
    </r>
    <r>
      <rPr>
        <b/>
        <sz val="10"/>
        <color indexed="10"/>
        <rFont val="Arial"/>
        <family val="2"/>
      </rPr>
      <t xml:space="preserve"> ENTERED ONLY </t>
    </r>
    <r>
      <rPr>
        <sz val="10"/>
        <rFont val="Arial"/>
        <family val="2"/>
      </rPr>
      <t xml:space="preserve">on the </t>
    </r>
    <r>
      <rPr>
        <sz val="10"/>
        <color indexed="12"/>
        <rFont val="Arial"/>
        <family val="2"/>
      </rPr>
      <t>TRANSCRIPT INFORMATION</t>
    </r>
    <r>
      <rPr>
        <sz val="10"/>
        <rFont val="Arial"/>
        <family val="2"/>
      </rPr>
      <t xml:space="preserve"> and </t>
    </r>
    <r>
      <rPr>
        <sz val="10"/>
        <color indexed="12"/>
        <rFont val="Arial"/>
        <family val="2"/>
      </rPr>
      <t>GEs</t>
    </r>
    <r>
      <rPr>
        <sz val="10"/>
        <rFont val="Arial"/>
        <family val="2"/>
      </rPr>
      <t xml:space="preserve"> forms. </t>
    </r>
  </si>
  <si>
    <r>
      <t xml:space="preserve">For the initial data entry on the </t>
    </r>
    <r>
      <rPr>
        <sz val="10"/>
        <color indexed="12"/>
        <rFont val="Arial"/>
        <family val="2"/>
      </rPr>
      <t>TRANSCRIPT INFORMATION</t>
    </r>
    <r>
      <rPr>
        <sz val="10"/>
        <rFont val="Arial"/>
        <family val="2"/>
      </rPr>
      <t xml:space="preserve"> form,</t>
    </r>
  </si>
  <si>
    <t xml:space="preserve"> use the following sequence and note there are comments</t>
  </si>
  <si>
    <t>in the title box at the top of each column.</t>
  </si>
  <si>
    <t>Enter the communication data.</t>
  </si>
  <si>
    <t>at a CC, CSU or UC. Continuous means</t>
  </si>
  <si>
    <t>Course data are entered to represent your actual program. There will need to be an</t>
  </si>
  <si>
    <t>List all the data for courses you have completed and the schedule date for</t>
  </si>
  <si>
    <t xml:space="preserve">courses you are planning to complete. When finished you should </t>
  </si>
  <si>
    <t>have a complete program schedule for all the required courses.</t>
  </si>
  <si>
    <t xml:space="preserve">If you are completing a minor, do not enter data for courses in the minor </t>
  </si>
  <si>
    <t xml:space="preserve">unless they are also used for the major. </t>
  </si>
  <si>
    <t>If you have additional courses, for example 3 quarter courses for General</t>
  </si>
  <si>
    <t xml:space="preserve">Chemistry instead of 2 semester courses, then use the blank rows in </t>
  </si>
  <si>
    <t xml:space="preserve">a complete program. Approved elective courses may be found on the Web site </t>
  </si>
  <si>
    <t>also in the program brochure. It is necessary to have a complete program</t>
  </si>
  <si>
    <t>listing, but you have the option to change electives at a later date.</t>
  </si>
  <si>
    <t>each section to enter the data for the additional courses.</t>
  </si>
  <si>
    <t>Data to be entered for the General Education GE's page</t>
  </si>
  <si>
    <t xml:space="preserve">The top section of the worksheet is a description of the method used to satisfy </t>
  </si>
  <si>
    <t xml:space="preserve">the Lower Division GE requirements. If you have a Lower Division General </t>
  </si>
  <si>
    <t>Education Certificate listed on a CC transcript, then you have met all the</t>
  </si>
  <si>
    <t xml:space="preserve">requirements for Lower Division GE. </t>
  </si>
  <si>
    <t>4.1.1</t>
  </si>
  <si>
    <t>Enter GE data for all completed courses and the scheduled date</t>
  </si>
  <si>
    <t>4.1.2</t>
  </si>
  <si>
    <t>Obtain an unofficial copy of all non-SJSU transcripts that include courses</t>
  </si>
  <si>
    <t>included in your program and submit that to the department for your file.</t>
  </si>
  <si>
    <t xml:space="preserve">Obtain an unofficial copy of all non-SJSU transcripts that include </t>
  </si>
  <si>
    <t xml:space="preserve">courses listed on your GE program and submit that to the </t>
  </si>
  <si>
    <t>department for your file.</t>
  </si>
  <si>
    <t>Run the Macro to develop the Program Schedule</t>
  </si>
  <si>
    <t>Print a copy of each worksheet in the spreadsheet and bring these to your</t>
  </si>
  <si>
    <t>next advising session.</t>
  </si>
  <si>
    <t xml:space="preserve">Copies of the Major Form and the GE's page will be submitted with your </t>
  </si>
  <si>
    <t xml:space="preserve">Major Form package for review and approval at least 3 semesters prior to </t>
  </si>
  <si>
    <t>graduation.</t>
  </si>
  <si>
    <t xml:space="preserve">Major Forms may also be used to meet requirements for Financial Aids to </t>
  </si>
  <si>
    <t>4.1.3</t>
  </si>
  <si>
    <t>It will be necessary to schedule a GE evaluation prior to submitting</t>
  </si>
  <si>
    <t>your Major Form package for review and approval at least 3</t>
  </si>
  <si>
    <t>semesters prior to graduation.</t>
  </si>
  <si>
    <t>demonstrate normal progress and plans to complete the program.</t>
  </si>
  <si>
    <t>to complete the rest of the courses in the appropriate option section.</t>
  </si>
  <si>
    <t>SJSU Student ID:</t>
  </si>
  <si>
    <t xml:space="preserve">PREPARATION FOR THE MAJOR - MATH, CHEMISTRY &amp; PHYSICS </t>
  </si>
  <si>
    <t>PHYS 50</t>
  </si>
  <si>
    <t>PHYS 51</t>
  </si>
  <si>
    <t>no breaks of more than one semester.</t>
  </si>
  <si>
    <t>Proposed Graduation Date (Month-Year)</t>
  </si>
  <si>
    <r>
      <t xml:space="preserve">entry for </t>
    </r>
    <r>
      <rPr>
        <b/>
        <sz val="10"/>
        <color indexed="10"/>
        <rFont val="Arial"/>
        <family val="2"/>
      </rPr>
      <t>every</t>
    </r>
    <r>
      <rPr>
        <sz val="10"/>
        <rFont val="Arial"/>
        <family val="2"/>
      </rPr>
      <t xml:space="preserve"> course listed in the table.</t>
    </r>
  </si>
  <si>
    <t>It is necessary to enter specific Technical Elective courses to have</t>
  </si>
  <si>
    <r>
      <t xml:space="preserve">If you have </t>
    </r>
    <r>
      <rPr>
        <b/>
        <sz val="10"/>
        <color indexed="10"/>
        <rFont val="Arial"/>
        <family val="2"/>
      </rPr>
      <t>already submitted</t>
    </r>
    <r>
      <rPr>
        <sz val="10"/>
        <rFont val="Arial"/>
        <family val="2"/>
      </rPr>
      <t xml:space="preserve"> all such transcripts to the department you do not need to re-submit them.</t>
    </r>
  </si>
  <si>
    <t>CHE 162</t>
  </si>
  <si>
    <t>SAN JOSE STATE UNIVERSITY - CHEMICAL and MATERIALS ENGINEERING DEPARTMENT</t>
  </si>
  <si>
    <t>FOR NON-SJSU CLASSES</t>
  </si>
  <si>
    <t>SJSU Equivalency?</t>
  </si>
  <si>
    <t>Advisor Initials</t>
  </si>
  <si>
    <t>Articulated?
 Y or N</t>
  </si>
  <si>
    <t>GRADUATION CATALOG
DATE STARTED  CONTINUOUS ENROLLMENT IN A CSU OR CC:</t>
  </si>
  <si>
    <t>course is automatically substituted for the first grade for your transcript GPA.</t>
  </si>
  <si>
    <r>
      <t xml:space="preserve">Do not enter initial data for </t>
    </r>
    <r>
      <rPr>
        <b/>
        <sz val="10"/>
        <color indexed="10"/>
        <rFont val="Arial"/>
        <family val="2"/>
      </rPr>
      <t>courses repeated at SJSU</t>
    </r>
    <r>
      <rPr>
        <sz val="10"/>
        <rFont val="Arial"/>
        <family val="2"/>
      </rPr>
      <t xml:space="preserve">. The second grade for the </t>
    </r>
  </si>
  <si>
    <t>DO NOT TYPE DATA INTO THE MAJOR FORM WORKSHEET.</t>
  </si>
  <si>
    <t>Catalog you will use for graduation. Date you started in continous enrollment</t>
  </si>
  <si>
    <t>Notes</t>
  </si>
  <si>
    <t>Advisor Signature:</t>
  </si>
  <si>
    <t>Date:</t>
  </si>
  <si>
    <t xml:space="preserve">REVISED </t>
  </si>
  <si>
    <t>APPROVED UPPER DIVISION TECHNICAL ELECTIVE TRACK FOR THE MAJOR</t>
  </si>
  <si>
    <t>ENGL 1B</t>
  </si>
  <si>
    <t>ARGUMENT &amp; ANALYSIS</t>
  </si>
  <si>
    <t>SIGNATURE OF BM., CHEM. &amp; MATLS. ENGR. DEPT CHAIR                           DATE</t>
  </si>
  <si>
    <t>CHE 165A</t>
  </si>
  <si>
    <t>CHE 165B</t>
  </si>
  <si>
    <t>PLANT DESIGN 2</t>
  </si>
  <si>
    <t>PLANT DESIGN 1</t>
  </si>
  <si>
    <t>CC</t>
  </si>
  <si>
    <t xml:space="preserve">FALL </t>
  </si>
  <si>
    <t>COMM 20</t>
  </si>
  <si>
    <t>ENGL 1A</t>
  </si>
  <si>
    <t>HS 12</t>
  </si>
  <si>
    <t>POLS 1</t>
  </si>
  <si>
    <t>SPRING</t>
  </si>
  <si>
    <t>SOCI 80</t>
  </si>
  <si>
    <t>HIST 20A</t>
  </si>
  <si>
    <t>ITAL 1A</t>
  </si>
  <si>
    <t>ITAL 1B</t>
  </si>
  <si>
    <t>DANC 10</t>
  </si>
  <si>
    <t>TECH 198</t>
  </si>
  <si>
    <t>COMM 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</si>
</sst>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mmmm\-yy"/>
    <numFmt numFmtId="166" formatCode="[$-409]mmm/yy;@"/>
    <numFmt numFmtId="167" formatCode="[$-409]d/mmm/yy;@"/>
    <numFmt numFmtId="168" formatCode="000000000"/>
  </numFmts>
  <fonts count="43" x14ac:knownFonts="1">
    <font>
      <sz val="10"/>
      <name val="Arial"/>
    </font>
    <font>
      <sz val="10"/>
      <name val="Arial"/>
      <family val="2"/>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sz val="12"/>
      <name val="Arial"/>
      <family val="2"/>
    </font>
    <font>
      <b/>
      <sz val="10"/>
      <name val="Arial"/>
      <family val="2"/>
    </font>
    <font>
      <sz val="10"/>
      <name val="Arial"/>
      <family val="2"/>
    </font>
    <font>
      <b/>
      <sz val="14"/>
      <name val="Arial"/>
      <family val="2"/>
    </font>
    <font>
      <sz val="10"/>
      <color indexed="81"/>
      <name val="Arial"/>
      <family val="2"/>
    </font>
    <font>
      <sz val="8"/>
      <name val="Arial"/>
      <family val="2"/>
    </font>
    <font>
      <b/>
      <sz val="8"/>
      <color indexed="10"/>
      <name val="Tahoma"/>
      <family val="2"/>
    </font>
    <font>
      <sz val="14"/>
      <name val="Arial"/>
      <family val="2"/>
    </font>
    <font>
      <sz val="12"/>
      <name val="Arial"/>
      <family val="2"/>
    </font>
    <font>
      <u/>
      <sz val="10"/>
      <color indexed="12"/>
      <name val="Arial"/>
      <family val="2"/>
    </font>
    <font>
      <sz val="14"/>
      <name val="Arial"/>
      <family val="2"/>
    </font>
    <font>
      <sz val="11"/>
      <name val="Arial"/>
      <family val="2"/>
    </font>
    <font>
      <b/>
      <sz val="11"/>
      <color indexed="12"/>
      <name val="Arial"/>
      <family val="2"/>
    </font>
    <font>
      <b/>
      <sz val="11"/>
      <color indexed="12"/>
      <name val="Arial"/>
      <family val="2"/>
    </font>
    <font>
      <sz val="11"/>
      <name val="Arial"/>
      <family val="2"/>
    </font>
    <font>
      <b/>
      <i/>
      <sz val="12"/>
      <color indexed="53"/>
      <name val="Arial"/>
      <family val="2"/>
    </font>
    <font>
      <b/>
      <i/>
      <sz val="12"/>
      <color indexed="12"/>
      <name val="Arial"/>
      <family val="2"/>
    </font>
    <font>
      <sz val="10"/>
      <color indexed="12"/>
      <name val="Arial"/>
      <family val="2"/>
    </font>
    <font>
      <sz val="10"/>
      <color indexed="81"/>
      <name val="Tahoma"/>
      <family val="2"/>
    </font>
    <font>
      <b/>
      <strike/>
      <sz val="12"/>
      <name val="Arial"/>
      <family val="2"/>
    </font>
    <font>
      <strike/>
      <sz val="12"/>
      <name val="Arial"/>
      <family val="2"/>
    </font>
    <font>
      <strike/>
      <sz val="15"/>
      <name val="Arial"/>
      <family val="2"/>
    </font>
    <font>
      <sz val="15"/>
      <name val="Arial"/>
      <family val="2"/>
    </font>
  </fonts>
  <fills count="6">
    <fill>
      <patternFill patternType="none"/>
    </fill>
    <fill>
      <patternFill patternType="gray125"/>
    </fill>
    <fill>
      <patternFill patternType="solid">
        <fgColor indexed="45"/>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29" fillId="0" borderId="0" applyNumberFormat="0" applyFill="0" applyBorder="0" applyAlignment="0" applyProtection="0">
      <alignment vertical="top"/>
      <protection locked="0"/>
    </xf>
  </cellStyleXfs>
  <cellXfs count="214">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2" fillId="2" borderId="1" xfId="0" applyFont="1" applyFill="1" applyBorder="1" applyAlignment="1">
      <alignment horizontal="center" vertical="center" wrapText="1"/>
    </xf>
    <xf numFmtId="0" fontId="0" fillId="0" borderId="2" xfId="0" applyBorder="1"/>
    <xf numFmtId="0" fontId="15" fillId="0" borderId="0" xfId="0" applyFont="1" applyAlignment="1">
      <alignment horizontal="center"/>
    </xf>
    <xf numFmtId="0" fontId="17" fillId="0" borderId="0" xfId="0" applyFont="1" applyAlignment="1">
      <alignment horizontal="left"/>
    </xf>
    <xf numFmtId="0" fontId="17" fillId="0" borderId="0" xfId="0" applyFont="1"/>
    <xf numFmtId="0" fontId="19" fillId="0" borderId="0" xfId="0" applyFont="1"/>
    <xf numFmtId="0" fontId="0" fillId="0" borderId="3" xfId="0" applyBorder="1"/>
    <xf numFmtId="0" fontId="0" fillId="0" borderId="4" xfId="0" applyBorder="1"/>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0" fillId="3" borderId="0" xfId="0" applyFill="1"/>
    <xf numFmtId="0" fontId="0" fillId="3" borderId="1" xfId="0" applyFill="1" applyBorder="1"/>
    <xf numFmtId="0" fontId="0" fillId="3" borderId="4" xfId="0" applyFill="1" applyBorder="1"/>
    <xf numFmtId="0" fontId="0" fillId="4" borderId="1" xfId="0" applyFill="1" applyBorder="1"/>
    <xf numFmtId="0" fontId="0" fillId="4" borderId="4" xfId="0" applyFill="1" applyBorder="1"/>
    <xf numFmtId="0" fontId="0" fillId="4" borderId="0" xfId="0" applyFill="1"/>
    <xf numFmtId="0" fontId="0" fillId="4" borderId="0" xfId="0" applyFill="1" applyBorder="1"/>
    <xf numFmtId="0" fontId="20" fillId="0" borderId="0" xfId="0" applyFont="1"/>
    <xf numFmtId="0" fontId="20" fillId="0" borderId="1" xfId="0" applyFont="1" applyBorder="1"/>
    <xf numFmtId="0" fontId="20" fillId="0" borderId="0" xfId="0" applyFont="1" applyBorder="1"/>
    <xf numFmtId="164" fontId="20" fillId="0" borderId="1" xfId="0" applyNumberFormat="1" applyFont="1" applyBorder="1"/>
    <xf numFmtId="0" fontId="20" fillId="0" borderId="1" xfId="0" applyFont="1" applyBorder="1" applyAlignment="1">
      <alignment horizontal="center"/>
    </xf>
    <xf numFmtId="0" fontId="20" fillId="0" borderId="1" xfId="0" applyFont="1" applyFill="1" applyBorder="1" applyAlignment="1">
      <alignment horizontal="center"/>
    </xf>
    <xf numFmtId="0" fontId="0" fillId="0" borderId="5" xfId="0" applyBorder="1"/>
    <xf numFmtId="0" fontId="0" fillId="0" borderId="0" xfId="0" applyAlignment="1">
      <alignment wrapText="1"/>
    </xf>
    <xf numFmtId="0" fontId="21" fillId="5" borderId="6" xfId="0" applyFont="1" applyFill="1" applyBorder="1" applyAlignment="1">
      <alignment horizontal="center" vertical="center" wrapText="1"/>
    </xf>
    <xf numFmtId="0" fontId="0" fillId="0" borderId="0" xfId="0" applyBorder="1" applyAlignment="1">
      <alignment wrapText="1"/>
    </xf>
    <xf numFmtId="0" fontId="21" fillId="5" borderId="7"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12" fillId="0" borderId="0" xfId="0" applyFont="1"/>
    <xf numFmtId="0" fontId="21" fillId="5" borderId="17"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15" fillId="0" borderId="0" xfId="0" applyFont="1"/>
    <xf numFmtId="0" fontId="0" fillId="0" borderId="0" xfId="0" applyAlignment="1">
      <alignment vertic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2" xfId="0" applyBorder="1" applyAlignment="1">
      <alignment horizontal="center"/>
    </xf>
    <xf numFmtId="0" fontId="28" fillId="0" borderId="0" xfId="0" applyFont="1" applyBorder="1" applyAlignment="1">
      <alignment horizontal="center"/>
    </xf>
    <xf numFmtId="0" fontId="0" fillId="0" borderId="24" xfId="0"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0" fillId="0" borderId="16" xfId="0" applyBorder="1" applyAlignment="1">
      <alignment vertical="center"/>
    </xf>
    <xf numFmtId="0" fontId="0" fillId="0" borderId="2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0" xfId="0" applyBorder="1" applyProtection="1">
      <protection locked="0"/>
    </xf>
    <xf numFmtId="0" fontId="0" fillId="0" borderId="29" xfId="0" applyBorder="1" applyProtection="1">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18" xfId="0" applyBorder="1" applyAlignment="1">
      <alignment vertical="center"/>
    </xf>
    <xf numFmtId="0" fontId="0" fillId="0" borderId="8" xfId="0" applyBorder="1"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9" xfId="0" applyBorder="1" applyAlignment="1">
      <alignment horizontal="left" vertical="top" wrapText="1"/>
    </xf>
    <xf numFmtId="0" fontId="0" fillId="0" borderId="33" xfId="0" applyBorder="1"/>
    <xf numFmtId="0" fontId="0" fillId="0" borderId="34" xfId="0" applyBorder="1"/>
    <xf numFmtId="0" fontId="0" fillId="0" borderId="35" xfId="0" applyBorder="1"/>
    <xf numFmtId="0" fontId="0" fillId="0" borderId="34" xfId="0" applyBorder="1" applyAlignment="1">
      <alignment horizontal="left"/>
    </xf>
    <xf numFmtId="0" fontId="0" fillId="0" borderId="30" xfId="0" applyBorder="1" applyAlignment="1">
      <alignment horizontal="left"/>
    </xf>
    <xf numFmtId="166" fontId="0" fillId="0" borderId="33" xfId="0" applyNumberFormat="1" applyBorder="1"/>
    <xf numFmtId="167" fontId="0" fillId="0" borderId="33" xfId="0" applyNumberFormat="1" applyBorder="1"/>
    <xf numFmtId="0" fontId="0" fillId="5" borderId="1" xfId="0" applyFill="1" applyBorder="1"/>
    <xf numFmtId="0" fontId="28" fillId="0" borderId="1" xfId="0" applyFont="1" applyBorder="1" applyAlignment="1">
      <alignment horizontal="center" vertical="center"/>
    </xf>
    <xf numFmtId="0" fontId="0" fillId="2" borderId="1" xfId="0" applyFill="1" applyBorder="1"/>
    <xf numFmtId="0" fontId="0" fillId="4" borderId="1" xfId="0" applyFill="1" applyBorder="1" applyAlignment="1">
      <alignment horizontal="center"/>
    </xf>
    <xf numFmtId="0" fontId="0" fillId="4" borderId="33" xfId="0" applyFill="1" applyBorder="1" applyAlignment="1">
      <alignment vertical="center"/>
    </xf>
    <xf numFmtId="0" fontId="20" fillId="0" borderId="0" xfId="0" applyFont="1" applyBorder="1" applyAlignment="1">
      <alignment horizontal="left"/>
    </xf>
    <xf numFmtId="164" fontId="20" fillId="0" borderId="0" xfId="0" applyNumberFormat="1" applyFont="1" applyBorder="1"/>
    <xf numFmtId="164" fontId="20" fillId="0" borderId="0" xfId="0" applyNumberFormat="1" applyFont="1" applyBorder="1" applyAlignment="1">
      <alignment horizontal="center"/>
    </xf>
    <xf numFmtId="0" fontId="21" fillId="2" borderId="1" xfId="0" applyFont="1" applyFill="1" applyBorder="1" applyAlignment="1">
      <alignment horizontal="center" vertical="center" wrapText="1"/>
    </xf>
    <xf numFmtId="0" fontId="31" fillId="0" borderId="1" xfId="0" applyFont="1" applyBorder="1" applyAlignment="1">
      <alignment horizontal="center"/>
    </xf>
    <xf numFmtId="0" fontId="31" fillId="0" borderId="1" xfId="0" applyFont="1" applyBorder="1"/>
    <xf numFmtId="0" fontId="31" fillId="0" borderId="15" xfId="0" applyFont="1" applyBorder="1" applyAlignment="1">
      <alignment horizontal="center"/>
    </xf>
    <xf numFmtId="0" fontId="32" fillId="4" borderId="3" xfId="0" applyFont="1" applyFill="1" applyBorder="1" applyAlignment="1">
      <alignment horizontal="left" vertical="center"/>
    </xf>
    <xf numFmtId="0" fontId="32" fillId="4" borderId="2" xfId="0" applyFont="1" applyFill="1" applyBorder="1" applyAlignment="1">
      <alignment horizontal="left" vertical="center"/>
    </xf>
    <xf numFmtId="0" fontId="31" fillId="4" borderId="1" xfId="0" applyFont="1" applyFill="1" applyBorder="1"/>
    <xf numFmtId="0" fontId="32" fillId="4" borderId="1" xfId="0" applyFont="1" applyFill="1" applyBorder="1" applyAlignment="1">
      <alignment horizontal="left" vertical="center"/>
    </xf>
    <xf numFmtId="0" fontId="33" fillId="4" borderId="3" xfId="0" applyFont="1" applyFill="1" applyBorder="1" applyAlignment="1">
      <alignment horizontal="left" vertical="center"/>
    </xf>
    <xf numFmtId="0" fontId="33" fillId="4" borderId="2" xfId="0" applyFont="1" applyFill="1" applyBorder="1" applyAlignment="1">
      <alignment horizontal="left" vertical="center"/>
    </xf>
    <xf numFmtId="0" fontId="34" fillId="4" borderId="1" xfId="0" applyFont="1" applyFill="1" applyBorder="1"/>
    <xf numFmtId="0" fontId="33" fillId="4" borderId="1" xfId="0" applyFont="1" applyFill="1" applyBorder="1" applyAlignment="1">
      <alignment horizontal="left" vertical="center"/>
    </xf>
    <xf numFmtId="0" fontId="34" fillId="0" borderId="0" xfId="0" applyFont="1"/>
    <xf numFmtId="165" fontId="0" fillId="0" borderId="33" xfId="0" applyNumberFormat="1" applyBorder="1"/>
    <xf numFmtId="0" fontId="20" fillId="0" borderId="0" xfId="0" applyFont="1" applyAlignment="1">
      <alignment horizontal="right"/>
    </xf>
    <xf numFmtId="164" fontId="20" fillId="0" borderId="1" xfId="0" applyNumberFormat="1" applyFont="1" applyBorder="1" applyAlignment="1">
      <alignment horizontal="center"/>
    </xf>
    <xf numFmtId="167" fontId="20" fillId="0" borderId="1" xfId="0" applyNumberFormat="1" applyFont="1" applyBorder="1"/>
    <xf numFmtId="168" fontId="20" fillId="0" borderId="0" xfId="0" applyNumberFormat="1" applyFont="1" applyBorder="1"/>
    <xf numFmtId="168" fontId="0" fillId="5" borderId="1" xfId="0" applyNumberFormat="1" applyFill="1" applyBorder="1"/>
    <xf numFmtId="168" fontId="0" fillId="0" borderId="34" xfId="0" applyNumberFormat="1" applyBorder="1" applyAlignment="1">
      <alignment horizontal="left"/>
    </xf>
    <xf numFmtId="0" fontId="35" fillId="0" borderId="0" xfId="0" applyFont="1"/>
    <xf numFmtId="0" fontId="22" fillId="0" borderId="0" xfId="0" applyFont="1"/>
    <xf numFmtId="0" fontId="37" fillId="0" borderId="0" xfId="0" applyFont="1"/>
    <xf numFmtId="0" fontId="1" fillId="0" borderId="0" xfId="0" applyFont="1"/>
    <xf numFmtId="167" fontId="18" fillId="0" borderId="0" xfId="0" applyNumberFormat="1" applyFont="1"/>
    <xf numFmtId="0" fontId="28" fillId="0" borderId="1" xfId="0" applyFont="1" applyBorder="1" applyAlignment="1">
      <alignment horizontal="center"/>
    </xf>
    <xf numFmtId="0" fontId="28" fillId="0" borderId="1" xfId="0" applyFont="1" applyBorder="1"/>
    <xf numFmtId="0" fontId="28" fillId="0" borderId="15" xfId="0" applyFont="1" applyBorder="1" applyAlignment="1">
      <alignment horizontal="center"/>
    </xf>
    <xf numFmtId="0" fontId="28" fillId="0" borderId="0" xfId="0" applyFont="1"/>
    <xf numFmtId="0" fontId="28" fillId="0" borderId="1" xfId="0" applyFont="1" applyFill="1" applyBorder="1" applyAlignment="1">
      <alignment horizontal="center"/>
    </xf>
    <xf numFmtId="0" fontId="28" fillId="0" borderId="1" xfId="0" applyFont="1" applyFill="1" applyBorder="1"/>
    <xf numFmtId="0" fontId="28" fillId="0" borderId="4" xfId="0" applyFont="1" applyBorder="1" applyAlignment="1">
      <alignment horizontal="center"/>
    </xf>
    <xf numFmtId="0" fontId="28" fillId="0" borderId="4" xfId="0" applyFont="1" applyBorder="1"/>
    <xf numFmtId="0" fontId="28" fillId="0" borderId="15" xfId="0" applyFont="1" applyBorder="1"/>
    <xf numFmtId="0" fontId="0" fillId="0" borderId="33" xfId="0" applyBorder="1" applyAlignment="1">
      <alignment vertical="center" wrapText="1"/>
    </xf>
    <xf numFmtId="0" fontId="16" fillId="0" borderId="0" xfId="0" applyFont="1"/>
    <xf numFmtId="0" fontId="0" fillId="0" borderId="33" xfId="0" applyFill="1" applyBorder="1" applyAlignment="1">
      <alignment horizontal="center" vertical="center" wrapText="1"/>
    </xf>
    <xf numFmtId="0" fontId="21" fillId="0" borderId="31" xfId="0" applyFont="1" applyBorder="1"/>
    <xf numFmtId="0" fontId="0" fillId="0" borderId="31" xfId="0" applyBorder="1"/>
    <xf numFmtId="0" fontId="21" fillId="0" borderId="0" xfId="0" applyFont="1"/>
    <xf numFmtId="14" fontId="21" fillId="0" borderId="0" xfId="0" applyNumberFormat="1" applyFont="1"/>
    <xf numFmtId="0" fontId="29" fillId="5" borderId="1" xfId="1" applyFill="1" applyBorder="1" applyAlignment="1" applyProtection="1"/>
    <xf numFmtId="0" fontId="34" fillId="0" borderId="15" xfId="0" applyFont="1" applyBorder="1" applyAlignment="1">
      <alignment horizontal="center"/>
    </xf>
    <xf numFmtId="0" fontId="28" fillId="0" borderId="0" xfId="0" applyFont="1" applyAlignment="1">
      <alignment horizontal="center"/>
    </xf>
    <xf numFmtId="0" fontId="20" fillId="0" borderId="15" xfId="0" applyFont="1" applyBorder="1"/>
    <xf numFmtId="0" fontId="19" fillId="0" borderId="34" xfId="0" applyFont="1" applyBorder="1" applyAlignment="1">
      <alignment horizontal="center" vertical="top"/>
    </xf>
    <xf numFmtId="0" fontId="19" fillId="0" borderId="36" xfId="0" applyFont="1" applyBorder="1" applyAlignment="1">
      <alignment horizontal="center" vertical="top"/>
    </xf>
    <xf numFmtId="0" fontId="19" fillId="0" borderId="35" xfId="0" applyFont="1" applyBorder="1" applyAlignment="1">
      <alignment horizontal="center" vertical="top"/>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3" xfId="0" applyBorder="1" applyAlignment="1">
      <alignment wrapText="1"/>
    </xf>
    <xf numFmtId="0" fontId="0" fillId="0" borderId="2" xfId="0" applyBorder="1" applyAlignment="1">
      <alignment wrapText="1"/>
    </xf>
    <xf numFmtId="0" fontId="0" fillId="0" borderId="37" xfId="0" applyBorder="1" applyAlignment="1">
      <alignment wrapText="1"/>
    </xf>
    <xf numFmtId="0" fontId="28" fillId="0" borderId="34" xfId="0" applyFont="1" applyBorder="1" applyAlignment="1">
      <alignment horizontal="center"/>
    </xf>
    <xf numFmtId="0" fontId="28" fillId="0" borderId="36" xfId="0" applyFont="1" applyBorder="1" applyAlignment="1">
      <alignment horizontal="center"/>
    </xf>
    <xf numFmtId="0" fontId="28" fillId="0" borderId="35" xfId="0" applyFont="1" applyBorder="1" applyAlignment="1">
      <alignment horizontal="center"/>
    </xf>
    <xf numFmtId="0" fontId="27" fillId="0" borderId="34" xfId="0" applyFont="1" applyBorder="1" applyAlignment="1">
      <alignment horizontal="center"/>
    </xf>
    <xf numFmtId="0" fontId="27" fillId="0" borderId="36" xfId="0" applyFont="1" applyBorder="1" applyAlignment="1">
      <alignment horizontal="center"/>
    </xf>
    <xf numFmtId="0" fontId="27" fillId="0" borderId="35" xfId="0" applyFont="1" applyBorder="1" applyAlignment="1">
      <alignment horizontal="center"/>
    </xf>
    <xf numFmtId="0" fontId="28" fillId="0" borderId="31" xfId="0" applyFont="1" applyBorder="1" applyAlignment="1">
      <alignment horizontal="center"/>
    </xf>
    <xf numFmtId="0" fontId="21" fillId="2" borderId="34" xfId="0" applyFont="1" applyFill="1" applyBorder="1" applyAlignment="1">
      <alignment horizontal="left" vertical="center" wrapText="1"/>
    </xf>
    <xf numFmtId="0" fontId="21" fillId="2" borderId="36"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34" xfId="0" applyNumberFormat="1" applyFont="1" applyFill="1" applyBorder="1" applyAlignment="1">
      <alignment horizontal="left" vertical="center" wrapText="1"/>
    </xf>
    <xf numFmtId="0" fontId="21" fillId="2" borderId="36" xfId="0" applyNumberFormat="1" applyFont="1" applyFill="1" applyBorder="1" applyAlignment="1">
      <alignment horizontal="left" vertical="center" wrapText="1"/>
    </xf>
    <xf numFmtId="0" fontId="21" fillId="2" borderId="35" xfId="0" applyNumberFormat="1" applyFont="1" applyFill="1" applyBorder="1" applyAlignment="1">
      <alignment horizontal="left" vertical="center" wrapText="1"/>
    </xf>
    <xf numFmtId="0" fontId="0" fillId="2" borderId="34" xfId="0" applyFill="1" applyBorder="1" applyAlignment="1">
      <alignment horizontal="left" wrapText="1"/>
    </xf>
    <xf numFmtId="0" fontId="0" fillId="2" borderId="36" xfId="0" applyFill="1" applyBorder="1" applyAlignment="1">
      <alignment horizontal="left"/>
    </xf>
    <xf numFmtId="0" fontId="0" fillId="2" borderId="26" xfId="0" applyFill="1" applyBorder="1" applyAlignment="1">
      <alignment horizontal="left"/>
    </xf>
    <xf numFmtId="0" fontId="0" fillId="2" borderId="35" xfId="0" applyFill="1" applyBorder="1" applyAlignment="1">
      <alignment horizontal="left"/>
    </xf>
    <xf numFmtId="0" fontId="20" fillId="0" borderId="34" xfId="0" applyFont="1" applyBorder="1" applyAlignment="1">
      <alignment horizontal="left" wrapText="1"/>
    </xf>
    <xf numFmtId="0" fontId="20" fillId="0" borderId="36" xfId="0" applyFont="1" applyBorder="1" applyAlignment="1">
      <alignment horizontal="left" wrapText="1"/>
    </xf>
    <xf numFmtId="0" fontId="20" fillId="0" borderId="35" xfId="0" applyFont="1" applyBorder="1" applyAlignment="1">
      <alignment horizontal="left" wrapText="1"/>
    </xf>
    <xf numFmtId="0" fontId="0" fillId="0" borderId="34"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0" fontId="22" fillId="0" borderId="34"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3" fillId="0" borderId="0" xfId="0" applyFont="1" applyAlignment="1">
      <alignment horizontal="center"/>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xf numFmtId="0" fontId="0" fillId="0" borderId="33" xfId="0" applyBorder="1" applyAlignment="1">
      <alignment horizontal="center"/>
    </xf>
    <xf numFmtId="166" fontId="0" fillId="0" borderId="38" xfId="0" applyNumberFormat="1" applyBorder="1" applyAlignment="1">
      <alignment wrapText="1"/>
    </xf>
    <xf numFmtId="166" fontId="0" fillId="0" borderId="39" xfId="0" applyNumberFormat="1" applyBorder="1" applyAlignment="1">
      <alignment wrapText="1"/>
    </xf>
    <xf numFmtId="0" fontId="0" fillId="0" borderId="34" xfId="0" applyBorder="1" applyAlignment="1">
      <alignment horizontal="left"/>
    </xf>
    <xf numFmtId="0" fontId="0" fillId="0" borderId="36" xfId="0" applyBorder="1" applyAlignment="1">
      <alignment horizontal="left"/>
    </xf>
    <xf numFmtId="0" fontId="0" fillId="0" borderId="35" xfId="0" applyBorder="1" applyAlignment="1">
      <alignment horizontal="left"/>
    </xf>
    <xf numFmtId="0" fontId="30" fillId="0" borderId="34" xfId="0" applyFont="1" applyBorder="1" applyAlignment="1">
      <alignment horizontal="center"/>
    </xf>
    <xf numFmtId="0" fontId="30" fillId="0" borderId="36" xfId="0" applyFont="1" applyBorder="1" applyAlignment="1">
      <alignment horizontal="center"/>
    </xf>
    <xf numFmtId="0" fontId="30" fillId="0" borderId="35" xfId="0" applyFont="1" applyBorder="1" applyAlignment="1">
      <alignment horizontal="center"/>
    </xf>
    <xf numFmtId="0" fontId="0" fillId="0" borderId="30" xfId="0" applyBorder="1" applyAlignment="1">
      <alignment horizontal="center"/>
    </xf>
    <xf numFmtId="0" fontId="0" fillId="0" borderId="25" xfId="0" applyBorder="1" applyAlignment="1">
      <alignment horizontal="left"/>
    </xf>
    <xf numFmtId="0" fontId="0" fillId="0" borderId="27"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28" xfId="0" applyBorder="1" applyAlignment="1">
      <alignment vertical="center" wrapText="1"/>
    </xf>
    <xf numFmtId="0" fontId="0" fillId="0" borderId="0"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20" fillId="0" borderId="3" xfId="0" applyFont="1" applyBorder="1" applyAlignment="1">
      <alignment horizontal="left"/>
    </xf>
    <xf numFmtId="0" fontId="20" fillId="0" borderId="2" xfId="0" applyFont="1" applyBorder="1" applyAlignment="1">
      <alignment horizontal="left"/>
    </xf>
    <xf numFmtId="0" fontId="20" fillId="0" borderId="40" xfId="0" applyFont="1" applyBorder="1" applyAlignment="1">
      <alignment horizontal="left"/>
    </xf>
    <xf numFmtId="0" fontId="39" fillId="0" borderId="10" xfId="0" applyFont="1" applyFill="1" applyBorder="1" applyAlignment="1">
      <alignment horizontal="center" vertical="center" wrapText="1"/>
    </xf>
    <xf numFmtId="0" fontId="40" fillId="0" borderId="11" xfId="0" applyFont="1" applyBorder="1" applyAlignment="1">
      <alignment horizontal="center" vertical="top" wrapText="1"/>
    </xf>
    <xf numFmtId="0" fontId="40" fillId="0" borderId="4" xfId="0" applyFont="1" applyBorder="1" applyAlignment="1">
      <alignment horizontal="center" vertical="top" wrapText="1"/>
    </xf>
    <xf numFmtId="0" fontId="40" fillId="0" borderId="4" xfId="0" applyFont="1" applyBorder="1" applyAlignment="1">
      <alignment horizontal="center" vertical="top"/>
    </xf>
    <xf numFmtId="0" fontId="20" fillId="0" borderId="13" xfId="0" applyFont="1" applyBorder="1" applyAlignment="1">
      <alignment horizontal="center" vertical="top" wrapText="1"/>
    </xf>
    <xf numFmtId="0" fontId="20" fillId="0" borderId="14" xfId="0" applyFont="1" applyBorder="1" applyAlignment="1">
      <alignment horizontal="center" vertical="top" wrapText="1"/>
    </xf>
    <xf numFmtId="0" fontId="20" fillId="0" borderId="15" xfId="0" applyFont="1" applyBorder="1" applyAlignment="1">
      <alignment horizontal="center" vertical="top" wrapText="1"/>
    </xf>
    <xf numFmtId="0" fontId="20" fillId="0" borderId="15" xfId="0" applyFont="1" applyBorder="1" applyAlignment="1">
      <alignment horizontal="center" vertical="top"/>
    </xf>
    <xf numFmtId="0" fontId="20" fillId="0" borderId="0" xfId="0" applyFont="1" applyAlignment="1">
      <alignment wrapText="1"/>
    </xf>
    <xf numFmtId="0" fontId="41" fillId="0" borderId="12" xfId="0" applyFont="1" applyBorder="1" applyAlignment="1">
      <alignment horizontal="center" vertical="top"/>
    </xf>
    <xf numFmtId="0" fontId="42" fillId="0" borderId="16" xfId="0" quotePrefix="1" applyFont="1" applyBorder="1" applyAlignment="1">
      <alignment horizontal="center" vertical="top"/>
    </xf>
    <xf numFmtId="0" fontId="42" fillId="0" borderId="0" xfId="0" applyFont="1" applyAlignment="1">
      <alignment wrapText="1"/>
    </xf>
    <xf numFmtId="0" fontId="42" fillId="0" borderId="0" xfId="0" applyFont="1" applyBorder="1" applyAlignment="1">
      <alignment wrapText="1"/>
    </xf>
    <xf numFmtId="165" fontId="12" fillId="0" borderId="1" xfId="0" applyNumberFormat="1" applyFont="1" applyBorder="1"/>
    <xf numFmtId="0" fontId="12" fillId="0" borderId="0" xfId="0" applyFont="1" applyBorder="1"/>
    <xf numFmtId="168" fontId="12" fillId="0" borderId="1" xfId="0" applyNumberFormat="1" applyFont="1" applyBorder="1"/>
    <xf numFmtId="49" fontId="12" fillId="0" borderId="15" xfId="0" applyNumberFormat="1" applyFont="1" applyBorder="1"/>
    <xf numFmtId="0" fontId="40" fillId="0" borderId="0" xfId="0" applyFont="1" applyFill="1" applyBorder="1" applyAlignment="1">
      <alignment wrapText="1"/>
    </xf>
    <xf numFmtId="0" fontId="20" fillId="0" borderId="0" xfId="0" applyFont="1" applyAlignment="1">
      <alignment horizontal="center" vertical="top" wrapText="1"/>
    </xf>
    <xf numFmtId="0" fontId="40" fillId="0" borderId="44" xfId="0" applyFont="1" applyBorder="1" applyAlignment="1">
      <alignment horizontal="center" vertical="top"/>
    </xf>
    <xf numFmtId="0" fontId="20" fillId="0" borderId="41" xfId="0" applyFont="1" applyBorder="1" applyAlignment="1">
      <alignment horizontal="center" vertical="top"/>
    </xf>
    <xf numFmtId="0" fontId="40" fillId="0" borderId="42" xfId="0" applyFont="1" applyBorder="1" applyAlignment="1">
      <alignment horizontal="center" vertical="top" wrapText="1"/>
    </xf>
    <xf numFmtId="0" fontId="40" fillId="0" borderId="43" xfId="0" applyFont="1" applyBorder="1" applyAlignment="1">
      <alignment horizontal="center" vertical="top" wrapText="1"/>
    </xf>
    <xf numFmtId="0" fontId="20" fillId="0" borderId="14" xfId="0" applyFont="1" applyBorder="1"/>
    <xf numFmtId="0" fontId="20" fillId="0" borderId="41" xfId="0" applyFont="1" applyBorder="1"/>
    <xf numFmtId="0" fontId="1" fillId="5" borderId="1" xfId="0" applyFont="1" applyFill="1" applyBorder="1"/>
    <xf numFmtId="0" fontId="23" fillId="0" borderId="1" xfId="0" applyFont="1" applyBorder="1"/>
    <xf numFmtId="49" fontId="1" fillId="0" borderId="33" xfId="0" applyNumberFormat="1" applyFont="1" applyBorder="1"/>
  </cellXfs>
  <cellStyles count="2">
    <cellStyle name="Hyperlink" xfId="1" builtinId="8"/>
    <cellStyle name="Normal" xfId="0" builtinId="0"/>
  </cellStyles>
  <dxfs count="3">
    <dxf>
      <fill>
        <patternFill patternType="solid">
          <bgColor indexed="27"/>
        </patternFill>
      </fill>
    </dxf>
    <dxf>
      <font>
        <condense val="0"/>
        <extend val="0"/>
        <color indexed="34"/>
      </font>
      <fill>
        <patternFill patternType="lightGray">
          <bgColor indexed="14"/>
        </patternFill>
      </fill>
    </dxf>
    <dxf>
      <font>
        <condense val="0"/>
        <extend val="0"/>
        <color indexed="13"/>
      </font>
      <fill>
        <patternFill patternType="gray125">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19050</xdr:rowOff>
    </xdr:from>
    <xdr:to>
      <xdr:col>1</xdr:col>
      <xdr:colOff>285750</xdr:colOff>
      <xdr:row>30</xdr:row>
      <xdr:rowOff>85725</xdr:rowOff>
    </xdr:to>
    <xdr:pic>
      <xdr:nvPicPr>
        <xdr:cNvPr id="11284" name="Picture 2" descr="j0318226[1]">
          <a:extLst>
            <a:ext uri="{FF2B5EF4-FFF2-40B4-BE49-F238E27FC236}">
              <a16:creationId xmlns:a16="http://schemas.microsoft.com/office/drawing/2014/main" id="{00000000-0008-0000-0000-000014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286125"/>
          <a:ext cx="89535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561975</xdr:colOff>
      <xdr:row>47</xdr:row>
      <xdr:rowOff>57150</xdr:rowOff>
    </xdr:from>
    <xdr:to>
      <xdr:col>8</xdr:col>
      <xdr:colOff>238125</xdr:colOff>
      <xdr:row>52</xdr:row>
      <xdr:rowOff>47625</xdr:rowOff>
    </xdr:to>
    <xdr:pic>
      <xdr:nvPicPr>
        <xdr:cNvPr id="11285" name="Picture 3" descr="j0213183[1]">
          <a:extLst>
            <a:ext uri="{FF2B5EF4-FFF2-40B4-BE49-F238E27FC236}">
              <a16:creationId xmlns:a16="http://schemas.microsoft.com/office/drawing/2014/main" id="{00000000-0008-0000-0000-0000152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9575" y="7696200"/>
          <a:ext cx="8953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114300</xdr:rowOff>
    </xdr:from>
    <xdr:to>
      <xdr:col>1</xdr:col>
      <xdr:colOff>400050</xdr:colOff>
      <xdr:row>42</xdr:row>
      <xdr:rowOff>47625</xdr:rowOff>
    </xdr:to>
    <xdr:pic>
      <xdr:nvPicPr>
        <xdr:cNvPr id="11286" name="Picture 4" descr="j0216682[1]">
          <a:extLst>
            <a:ext uri="{FF2B5EF4-FFF2-40B4-BE49-F238E27FC236}">
              <a16:creationId xmlns:a16="http://schemas.microsoft.com/office/drawing/2014/main" id="{00000000-0008-0000-0000-0000162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134100"/>
          <a:ext cx="990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165100</xdr:colOff>
      <xdr:row>8</xdr:row>
      <xdr:rowOff>95250</xdr:rowOff>
    </xdr:from>
    <xdr:to>
      <xdr:col>13</xdr:col>
      <xdr:colOff>422275</xdr:colOff>
      <xdr:row>17</xdr:row>
      <xdr:rowOff>60325</xdr:rowOff>
    </xdr:to>
    <xdr:pic>
      <xdr:nvPicPr>
        <xdr:cNvPr id="11287" name="Picture 7" descr="j0212043[1]">
          <a:extLst>
            <a:ext uri="{FF2B5EF4-FFF2-40B4-BE49-F238E27FC236}">
              <a16:creationId xmlns:a16="http://schemas.microsoft.com/office/drawing/2014/main" id="{00000000-0008-0000-0000-0000172C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57950" y="1422400"/>
          <a:ext cx="1476375" cy="139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19050</xdr:rowOff>
    </xdr:from>
    <xdr:to>
      <xdr:col>1</xdr:col>
      <xdr:colOff>285750</xdr:colOff>
      <xdr:row>30</xdr:row>
      <xdr:rowOff>85725</xdr:rowOff>
    </xdr:to>
    <xdr:pic>
      <xdr:nvPicPr>
        <xdr:cNvPr id="11288" name="Picture 8" descr="j0318226[1]">
          <a:extLst>
            <a:ext uri="{FF2B5EF4-FFF2-40B4-BE49-F238E27FC236}">
              <a16:creationId xmlns:a16="http://schemas.microsoft.com/office/drawing/2014/main" id="{00000000-0008-0000-0000-000018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286125"/>
          <a:ext cx="89535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561975</xdr:colOff>
      <xdr:row>48</xdr:row>
      <xdr:rowOff>57150</xdr:rowOff>
    </xdr:from>
    <xdr:to>
      <xdr:col>8</xdr:col>
      <xdr:colOff>238125</xdr:colOff>
      <xdr:row>53</xdr:row>
      <xdr:rowOff>47625</xdr:rowOff>
    </xdr:to>
    <xdr:pic>
      <xdr:nvPicPr>
        <xdr:cNvPr id="11289" name="Picture 9" descr="j0213183[1]">
          <a:extLst>
            <a:ext uri="{FF2B5EF4-FFF2-40B4-BE49-F238E27FC236}">
              <a16:creationId xmlns:a16="http://schemas.microsoft.com/office/drawing/2014/main" id="{00000000-0008-0000-0000-0000192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9575" y="7858125"/>
          <a:ext cx="8953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38</xdr:row>
      <xdr:rowOff>114300</xdr:rowOff>
    </xdr:from>
    <xdr:to>
      <xdr:col>1</xdr:col>
      <xdr:colOff>400050</xdr:colOff>
      <xdr:row>43</xdr:row>
      <xdr:rowOff>47625</xdr:rowOff>
    </xdr:to>
    <xdr:pic>
      <xdr:nvPicPr>
        <xdr:cNvPr id="11290" name="Picture 10" descr="j0216682[1]">
          <a:extLst>
            <a:ext uri="{FF2B5EF4-FFF2-40B4-BE49-F238E27FC236}">
              <a16:creationId xmlns:a16="http://schemas.microsoft.com/office/drawing/2014/main" id="{00000000-0008-0000-0000-00001A2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296025"/>
          <a:ext cx="990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60</xdr:row>
      <xdr:rowOff>88900</xdr:rowOff>
    </xdr:from>
    <xdr:ext cx="10756900" cy="1168400"/>
    <xdr:sp macro="" textlink="">
      <xdr:nvSpPr>
        <xdr:cNvPr id="2" name="TextBox 1"/>
        <xdr:cNvSpPr txBox="1"/>
      </xdr:nvSpPr>
      <xdr:spPr>
        <a:xfrm>
          <a:off x="0" y="15024100"/>
          <a:ext cx="10756900" cy="1168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The student listed above will have completed all the departmental requirements for the Bachelor of Science degree after: (a) Successful completion of 120 units and the above work. (b) A minimum 2.0 GPA has been acheived in all REQUIRED COURSES and TECHNICAL ELECTIVES COMBINED. (c) The following course in "Required Courses for the Major" must be satisfied with a "C or better" (C- not accepted): CHEM 112A (d) The following courses in "Required Courses for the Major" must be satisfied with a "C- or better": CHE 115, CHE 151, CHE 158, CHE 160A, CHE 160B, CHE 161L, CHE 162, CHE 162L, CHE 165A, CHE 165B, CHE 185, and CHE 190. (e) The following courses in "Preparation for the Major" must be satisfied with a "C or better" (C- not accepted): MATH 31, CHEM 1A, CHEM 1B, PHYS 50, ENGL 1B.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1"/>
  </sheetPr>
  <dimension ref="A1:I61"/>
  <sheetViews>
    <sheetView topLeftCell="A39" workbookViewId="0">
      <selection activeCell="M9" sqref="M9"/>
    </sheetView>
  </sheetViews>
  <sheetFormatPr defaultRowHeight="12.75" x14ac:dyDescent="0.2"/>
  <cols>
    <col min="10" max="10" width="2.85546875" customWidth="1"/>
  </cols>
  <sheetData>
    <row r="1" spans="1:9" x14ac:dyDescent="0.2">
      <c r="A1" s="119" t="s">
        <v>285</v>
      </c>
      <c r="B1" s="120">
        <v>40255</v>
      </c>
    </row>
    <row r="2" spans="1:9" ht="15" x14ac:dyDescent="0.2">
      <c r="A2" s="100" t="s">
        <v>207</v>
      </c>
    </row>
    <row r="4" spans="1:9" x14ac:dyDescent="0.2">
      <c r="A4" t="s">
        <v>208</v>
      </c>
    </row>
    <row r="5" spans="1:9" x14ac:dyDescent="0.2">
      <c r="A5" t="s">
        <v>215</v>
      </c>
      <c r="D5" t="s">
        <v>216</v>
      </c>
      <c r="G5" t="s">
        <v>217</v>
      </c>
    </row>
    <row r="6" spans="1:9" x14ac:dyDescent="0.2">
      <c r="A6" s="101" t="s">
        <v>218</v>
      </c>
      <c r="B6" s="102"/>
    </row>
    <row r="7" spans="1:9" x14ac:dyDescent="0.2">
      <c r="A7" s="115" t="s">
        <v>280</v>
      </c>
      <c r="B7" s="103"/>
      <c r="C7" s="103"/>
      <c r="D7" s="103"/>
      <c r="E7" s="103"/>
      <c r="F7" s="103"/>
      <c r="G7" s="103"/>
      <c r="H7" s="103"/>
      <c r="I7" s="103"/>
    </row>
    <row r="8" spans="1:9" x14ac:dyDescent="0.2">
      <c r="A8" t="s">
        <v>219</v>
      </c>
    </row>
    <row r="9" spans="1:9" x14ac:dyDescent="0.2">
      <c r="A9" t="s">
        <v>220</v>
      </c>
    </row>
    <row r="10" spans="1:9" x14ac:dyDescent="0.2">
      <c r="A10" t="s">
        <v>221</v>
      </c>
    </row>
    <row r="11" spans="1:9" x14ac:dyDescent="0.2">
      <c r="A11">
        <v>1</v>
      </c>
      <c r="B11" t="s">
        <v>222</v>
      </c>
    </row>
    <row r="12" spans="1:9" x14ac:dyDescent="0.2">
      <c r="A12">
        <v>2</v>
      </c>
      <c r="B12" t="s">
        <v>209</v>
      </c>
    </row>
    <row r="13" spans="1:9" x14ac:dyDescent="0.2">
      <c r="B13" t="s">
        <v>210</v>
      </c>
    </row>
    <row r="14" spans="1:9" x14ac:dyDescent="0.2">
      <c r="B14">
        <v>2.1</v>
      </c>
      <c r="C14" t="s">
        <v>281</v>
      </c>
    </row>
    <row r="15" spans="1:9" x14ac:dyDescent="0.2">
      <c r="C15" t="s">
        <v>223</v>
      </c>
    </row>
    <row r="16" spans="1:9" x14ac:dyDescent="0.2">
      <c r="C16" t="s">
        <v>266</v>
      </c>
    </row>
    <row r="17" spans="1:3" x14ac:dyDescent="0.2">
      <c r="B17">
        <v>2.4</v>
      </c>
      <c r="C17" t="s">
        <v>267</v>
      </c>
    </row>
    <row r="18" spans="1:3" x14ac:dyDescent="0.2">
      <c r="A18">
        <v>3</v>
      </c>
      <c r="B18" t="s">
        <v>224</v>
      </c>
    </row>
    <row r="19" spans="1:3" x14ac:dyDescent="0.2">
      <c r="B19" t="s">
        <v>268</v>
      </c>
    </row>
    <row r="20" spans="1:3" x14ac:dyDescent="0.2">
      <c r="B20">
        <v>3.1</v>
      </c>
      <c r="C20" t="s">
        <v>225</v>
      </c>
    </row>
    <row r="21" spans="1:3" x14ac:dyDescent="0.2">
      <c r="C21" s="101" t="s">
        <v>226</v>
      </c>
    </row>
    <row r="22" spans="1:3" x14ac:dyDescent="0.2">
      <c r="C22" t="s">
        <v>227</v>
      </c>
    </row>
    <row r="23" spans="1:3" x14ac:dyDescent="0.2">
      <c r="C23" t="s">
        <v>228</v>
      </c>
    </row>
    <row r="24" spans="1:3" x14ac:dyDescent="0.2">
      <c r="C24" s="101" t="s">
        <v>229</v>
      </c>
    </row>
    <row r="25" spans="1:3" x14ac:dyDescent="0.2">
      <c r="B25">
        <v>3.2</v>
      </c>
      <c r="C25" s="101" t="s">
        <v>230</v>
      </c>
    </row>
    <row r="26" spans="1:3" x14ac:dyDescent="0.2">
      <c r="C26" t="s">
        <v>231</v>
      </c>
    </row>
    <row r="27" spans="1:3" x14ac:dyDescent="0.2">
      <c r="C27" t="s">
        <v>235</v>
      </c>
    </row>
    <row r="28" spans="1:3" x14ac:dyDescent="0.2">
      <c r="B28">
        <v>3.3</v>
      </c>
      <c r="C28" t="s">
        <v>269</v>
      </c>
    </row>
    <row r="29" spans="1:3" x14ac:dyDescent="0.2">
      <c r="C29" t="s">
        <v>232</v>
      </c>
    </row>
    <row r="30" spans="1:3" x14ac:dyDescent="0.2">
      <c r="C30" t="s">
        <v>233</v>
      </c>
    </row>
    <row r="31" spans="1:3" x14ac:dyDescent="0.2">
      <c r="C31" t="s">
        <v>234</v>
      </c>
    </row>
    <row r="32" spans="1:3" x14ac:dyDescent="0.2">
      <c r="B32">
        <v>3.4</v>
      </c>
      <c r="C32" t="s">
        <v>244</v>
      </c>
    </row>
    <row r="33" spans="1:4" x14ac:dyDescent="0.2">
      <c r="C33" t="s">
        <v>245</v>
      </c>
    </row>
    <row r="34" spans="1:4" x14ac:dyDescent="0.2">
      <c r="C34" t="s">
        <v>270</v>
      </c>
    </row>
    <row r="35" spans="1:4" x14ac:dyDescent="0.2">
      <c r="B35">
        <v>3.4</v>
      </c>
      <c r="C35" t="s">
        <v>279</v>
      </c>
    </row>
    <row r="36" spans="1:4" x14ac:dyDescent="0.2">
      <c r="C36" t="s">
        <v>278</v>
      </c>
    </row>
    <row r="37" spans="1:4" x14ac:dyDescent="0.2">
      <c r="A37">
        <v>4</v>
      </c>
      <c r="B37" t="s">
        <v>236</v>
      </c>
    </row>
    <row r="38" spans="1:4" x14ac:dyDescent="0.2">
      <c r="B38">
        <v>4.0999999999999996</v>
      </c>
      <c r="C38" t="s">
        <v>237</v>
      </c>
    </row>
    <row r="39" spans="1:4" x14ac:dyDescent="0.2">
      <c r="C39" t="s">
        <v>238</v>
      </c>
    </row>
    <row r="40" spans="1:4" x14ac:dyDescent="0.2">
      <c r="C40" t="s">
        <v>239</v>
      </c>
    </row>
    <row r="41" spans="1:4" x14ac:dyDescent="0.2">
      <c r="C41" t="s">
        <v>240</v>
      </c>
    </row>
    <row r="42" spans="1:4" x14ac:dyDescent="0.2">
      <c r="C42" t="s">
        <v>241</v>
      </c>
      <c r="D42" t="s">
        <v>242</v>
      </c>
    </row>
    <row r="43" spans="1:4" x14ac:dyDescent="0.2">
      <c r="D43" t="s">
        <v>261</v>
      </c>
    </row>
    <row r="44" spans="1:4" x14ac:dyDescent="0.2">
      <c r="C44" t="s">
        <v>243</v>
      </c>
      <c r="D44" t="s">
        <v>246</v>
      </c>
    </row>
    <row r="45" spans="1:4" x14ac:dyDescent="0.2">
      <c r="D45" t="s">
        <v>247</v>
      </c>
    </row>
    <row r="46" spans="1:4" x14ac:dyDescent="0.2">
      <c r="D46" t="s">
        <v>248</v>
      </c>
    </row>
    <row r="47" spans="1:4" x14ac:dyDescent="0.2">
      <c r="C47" t="s">
        <v>256</v>
      </c>
      <c r="D47" t="s">
        <v>257</v>
      </c>
    </row>
    <row r="48" spans="1:4" x14ac:dyDescent="0.2">
      <c r="D48" t="s">
        <v>258</v>
      </c>
    </row>
    <row r="49" spans="1:4" x14ac:dyDescent="0.2">
      <c r="D49" t="s">
        <v>259</v>
      </c>
    </row>
    <row r="50" spans="1:4" x14ac:dyDescent="0.2">
      <c r="A50">
        <v>5</v>
      </c>
      <c r="B50" t="s">
        <v>249</v>
      </c>
    </row>
    <row r="51" spans="1:4" x14ac:dyDescent="0.2">
      <c r="B51">
        <v>5.0999999999999996</v>
      </c>
      <c r="C51" t="s">
        <v>211</v>
      </c>
    </row>
    <row r="52" spans="1:4" x14ac:dyDescent="0.2">
      <c r="B52">
        <v>5.2</v>
      </c>
      <c r="C52" t="s">
        <v>212</v>
      </c>
    </row>
    <row r="53" spans="1:4" x14ac:dyDescent="0.2">
      <c r="B53">
        <v>5.3</v>
      </c>
      <c r="C53" t="s">
        <v>213</v>
      </c>
    </row>
    <row r="54" spans="1:4" x14ac:dyDescent="0.2">
      <c r="A54">
        <v>6</v>
      </c>
      <c r="B54" t="s">
        <v>214</v>
      </c>
    </row>
    <row r="55" spans="1:4" x14ac:dyDescent="0.2">
      <c r="B55">
        <v>6.1</v>
      </c>
      <c r="C55" t="s">
        <v>250</v>
      </c>
    </row>
    <row r="56" spans="1:4" x14ac:dyDescent="0.2">
      <c r="C56" t="s">
        <v>251</v>
      </c>
    </row>
    <row r="57" spans="1:4" x14ac:dyDescent="0.2">
      <c r="B57">
        <v>6.2</v>
      </c>
      <c r="C57" t="s">
        <v>252</v>
      </c>
    </row>
    <row r="58" spans="1:4" x14ac:dyDescent="0.2">
      <c r="C58" t="s">
        <v>253</v>
      </c>
    </row>
    <row r="59" spans="1:4" x14ac:dyDescent="0.2">
      <c r="C59" t="s">
        <v>254</v>
      </c>
    </row>
    <row r="60" spans="1:4" x14ac:dyDescent="0.2">
      <c r="B60">
        <v>6.3</v>
      </c>
      <c r="C60" t="s">
        <v>255</v>
      </c>
    </row>
    <row r="61" spans="1:4" x14ac:dyDescent="0.2">
      <c r="C61" t="s">
        <v>260</v>
      </c>
    </row>
  </sheetData>
  <phoneticPr fontId="25" type="noConversion"/>
  <printOptions verticalCentered="1"/>
  <pageMargins left="0.51" right="0.33" top="0.33" bottom="0.24" header="0" footer="0"/>
  <pageSetup orientation="portrait" horizontalDpi="12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9"/>
    <pageSetUpPr fitToPage="1"/>
  </sheetPr>
  <dimension ref="A1:AD67"/>
  <sheetViews>
    <sheetView showZeros="0" zoomScale="80" zoomScaleNormal="80" workbookViewId="0">
      <selection activeCell="O6" sqref="O6"/>
    </sheetView>
  </sheetViews>
  <sheetFormatPr defaultRowHeight="12.75" x14ac:dyDescent="0.2"/>
  <cols>
    <col min="1" max="1" width="7.5703125" customWidth="1"/>
    <col min="2" max="2" width="19.140625" customWidth="1"/>
    <col min="3" max="3" width="40.7109375" customWidth="1"/>
    <col min="4" max="4" width="7.5703125" style="4" customWidth="1"/>
    <col min="5" max="6" width="12" customWidth="1"/>
    <col min="7" max="7" width="18.85546875" customWidth="1"/>
    <col min="8" max="8" width="15.5703125" customWidth="1"/>
    <col min="9" max="9" width="19.5703125" customWidth="1"/>
    <col min="10" max="10" width="10.140625" customWidth="1"/>
    <col min="11" max="11" width="10.42578125" customWidth="1"/>
    <col min="12" max="12" width="8" customWidth="1"/>
    <col min="13" max="13" width="12.28515625" customWidth="1"/>
    <col min="14" max="14" width="12.5703125" customWidth="1"/>
    <col min="15" max="15" width="8.42578125" customWidth="1"/>
    <col min="16" max="16" width="10" customWidth="1"/>
    <col min="17" max="17" width="11.42578125" customWidth="1"/>
  </cols>
  <sheetData>
    <row r="1" spans="1:17" ht="15.75" thickBot="1" x14ac:dyDescent="0.25">
      <c r="A1" s="125" t="s">
        <v>204</v>
      </c>
      <c r="B1" s="126"/>
      <c r="C1" s="126"/>
      <c r="D1" s="126"/>
      <c r="E1" s="126"/>
      <c r="F1" s="127"/>
      <c r="G1" s="125" t="s">
        <v>205</v>
      </c>
      <c r="H1" s="126"/>
      <c r="I1" s="126"/>
      <c r="J1" s="11" t="s">
        <v>121</v>
      </c>
      <c r="K1" s="128" t="s">
        <v>196</v>
      </c>
      <c r="L1" s="129"/>
    </row>
    <row r="2" spans="1:17" ht="15.75" x14ac:dyDescent="0.25">
      <c r="A2" s="38" t="s">
        <v>164</v>
      </c>
    </row>
    <row r="3" spans="1:17" ht="15.75" x14ac:dyDescent="0.25">
      <c r="A3" s="10" t="s">
        <v>120</v>
      </c>
    </row>
    <row r="4" spans="1:17" ht="15.75" x14ac:dyDescent="0.25">
      <c r="C4" s="7" t="s">
        <v>45</v>
      </c>
      <c r="D4" s="8" t="s">
        <v>55</v>
      </c>
      <c r="E4" s="9"/>
      <c r="F4" s="9"/>
      <c r="G4" s="104">
        <f ca="1">+TODAY()</f>
        <v>43360</v>
      </c>
    </row>
    <row r="5" spans="1:17" ht="15.75" thickBot="1" x14ac:dyDescent="0.25">
      <c r="A5" s="108" t="s">
        <v>0</v>
      </c>
      <c r="C5" s="211"/>
    </row>
    <row r="6" spans="1:17" ht="31.5" customHeight="1" thickBot="1" x14ac:dyDescent="0.25">
      <c r="A6" s="108" t="s">
        <v>1</v>
      </c>
      <c r="C6" s="211"/>
      <c r="E6" s="130" t="s">
        <v>277</v>
      </c>
      <c r="F6" s="131"/>
      <c r="G6" s="131"/>
      <c r="H6" s="132"/>
      <c r="I6" s="213"/>
    </row>
    <row r="7" spans="1:17" ht="15.75" thickBot="1" x14ac:dyDescent="0.25">
      <c r="A7" s="108" t="s">
        <v>262</v>
      </c>
      <c r="C7" s="98"/>
    </row>
    <row r="8" spans="1:17" ht="15.75" thickBot="1" x14ac:dyDescent="0.25">
      <c r="A8" s="108" t="s">
        <v>2</v>
      </c>
      <c r="C8" s="72"/>
      <c r="E8" s="11" t="s">
        <v>107</v>
      </c>
      <c r="F8" s="11"/>
      <c r="G8" s="6"/>
      <c r="H8" s="93"/>
    </row>
    <row r="9" spans="1:17" ht="15" x14ac:dyDescent="0.2">
      <c r="A9" s="108" t="s">
        <v>3</v>
      </c>
      <c r="C9" s="72"/>
    </row>
    <row r="10" spans="1:17" ht="15" x14ac:dyDescent="0.2">
      <c r="A10" s="108" t="s">
        <v>4</v>
      </c>
      <c r="C10" s="121"/>
    </row>
    <row r="11" spans="1:17" ht="15" x14ac:dyDescent="0.2">
      <c r="A11" s="108" t="s">
        <v>9</v>
      </c>
      <c r="C11" s="72"/>
    </row>
    <row r="12" spans="1:17" ht="15" x14ac:dyDescent="0.2">
      <c r="A12" s="108" t="s">
        <v>10</v>
      </c>
      <c r="C12" s="72"/>
      <c r="E12" s="2"/>
    </row>
    <row r="14" spans="1:17" ht="76.5" x14ac:dyDescent="0.2">
      <c r="A14" s="5" t="s">
        <v>5</v>
      </c>
      <c r="B14" s="5" t="s">
        <v>57</v>
      </c>
      <c r="C14" s="5" t="s">
        <v>58</v>
      </c>
      <c r="D14" s="80" t="s">
        <v>60</v>
      </c>
      <c r="E14" s="80" t="s">
        <v>193</v>
      </c>
      <c r="F14" s="80" t="s">
        <v>194</v>
      </c>
      <c r="G14" s="80" t="s">
        <v>94</v>
      </c>
      <c r="H14" s="80" t="s">
        <v>110</v>
      </c>
      <c r="I14" s="80" t="s">
        <v>61</v>
      </c>
      <c r="J14" s="80" t="s">
        <v>62</v>
      </c>
      <c r="K14" s="80" t="s">
        <v>195</v>
      </c>
      <c r="L14" s="80" t="s">
        <v>6</v>
      </c>
      <c r="M14" s="80" t="s">
        <v>108</v>
      </c>
      <c r="N14" s="80" t="s">
        <v>109</v>
      </c>
      <c r="O14" s="80" t="s">
        <v>7</v>
      </c>
      <c r="P14" s="80" t="s">
        <v>8</v>
      </c>
      <c r="Q14" s="80" t="s">
        <v>56</v>
      </c>
    </row>
    <row r="15" spans="1:17" s="92" customFormat="1" ht="15" x14ac:dyDescent="0.2">
      <c r="A15" s="88" t="s">
        <v>46</v>
      </c>
      <c r="B15" s="89"/>
      <c r="C15" s="89"/>
      <c r="D15" s="89"/>
      <c r="E15" s="90"/>
      <c r="F15" s="91"/>
      <c r="G15" s="91"/>
      <c r="H15" s="91"/>
      <c r="I15" s="91"/>
      <c r="J15" s="91"/>
      <c r="K15" s="91"/>
      <c r="L15" s="91"/>
      <c r="M15" s="91"/>
      <c r="N15" s="91"/>
      <c r="O15" s="91"/>
      <c r="P15" s="91"/>
      <c r="Q15" s="91"/>
    </row>
    <row r="16" spans="1:17" s="108" customFormat="1" ht="15" x14ac:dyDescent="0.2">
      <c r="A16" s="105">
        <v>1</v>
      </c>
      <c r="B16" s="105" t="s">
        <v>12</v>
      </c>
      <c r="C16" s="106" t="s">
        <v>25</v>
      </c>
      <c r="D16" s="105">
        <v>3</v>
      </c>
      <c r="E16" s="107" t="s">
        <v>158</v>
      </c>
      <c r="F16" s="26"/>
      <c r="G16" s="23"/>
      <c r="H16" s="23"/>
      <c r="I16" s="23"/>
      <c r="J16" s="106"/>
      <c r="K16" s="23"/>
      <c r="L16" s="23"/>
      <c r="M16" s="23"/>
      <c r="N16" s="106"/>
      <c r="O16" s="23" t="s">
        <v>11</v>
      </c>
      <c r="P16" s="23"/>
      <c r="Q16" s="23"/>
    </row>
    <row r="17" spans="1:17" s="108" customFormat="1" ht="15" x14ac:dyDescent="0.2">
      <c r="A17" s="105">
        <f>1+A16</f>
        <v>2</v>
      </c>
      <c r="B17" s="105" t="s">
        <v>13</v>
      </c>
      <c r="C17" s="106" t="s">
        <v>105</v>
      </c>
      <c r="D17" s="105">
        <v>4</v>
      </c>
      <c r="E17" s="107" t="s">
        <v>158</v>
      </c>
      <c r="F17" s="26"/>
      <c r="G17" s="23"/>
      <c r="H17" s="23"/>
      <c r="I17" s="23"/>
      <c r="J17" s="106"/>
      <c r="K17" s="23"/>
      <c r="L17" s="23"/>
      <c r="M17" s="23"/>
      <c r="N17" s="106"/>
      <c r="O17" s="23" t="s">
        <v>11</v>
      </c>
      <c r="P17" s="23"/>
      <c r="Q17" s="23"/>
    </row>
    <row r="18" spans="1:17" s="108" customFormat="1" ht="15" x14ac:dyDescent="0.2">
      <c r="A18" s="105">
        <f t="shared" ref="A18:A62" si="0">1+A17</f>
        <v>3</v>
      </c>
      <c r="B18" s="105" t="s">
        <v>14</v>
      </c>
      <c r="C18" s="106" t="s">
        <v>24</v>
      </c>
      <c r="D18" s="105">
        <v>3</v>
      </c>
      <c r="E18" s="107" t="s">
        <v>158</v>
      </c>
      <c r="F18" s="26"/>
      <c r="G18" s="23"/>
      <c r="H18" s="23"/>
      <c r="I18" s="23"/>
      <c r="J18" s="106"/>
      <c r="K18" s="23"/>
      <c r="L18" s="23"/>
      <c r="M18" s="23"/>
      <c r="N18" s="106"/>
      <c r="O18" s="23" t="s">
        <v>11</v>
      </c>
      <c r="P18" s="23"/>
      <c r="Q18" s="23"/>
    </row>
    <row r="19" spans="1:17" s="108" customFormat="1" ht="15" x14ac:dyDescent="0.2">
      <c r="A19" s="105">
        <f t="shared" si="0"/>
        <v>4</v>
      </c>
      <c r="B19" s="105"/>
      <c r="C19" s="106"/>
      <c r="D19" s="105"/>
      <c r="E19" s="107"/>
      <c r="F19" s="105"/>
      <c r="G19" s="106"/>
      <c r="H19" s="106"/>
      <c r="I19" s="106"/>
      <c r="J19" s="106"/>
      <c r="K19" s="106"/>
      <c r="L19" s="106"/>
      <c r="M19" s="106"/>
      <c r="N19" s="106"/>
      <c r="O19" s="106" t="s">
        <v>11</v>
      </c>
      <c r="P19" s="106"/>
      <c r="Q19" s="106"/>
    </row>
    <row r="20" spans="1:17" s="108" customFormat="1" ht="15" x14ac:dyDescent="0.2">
      <c r="A20" s="105">
        <f t="shared" si="0"/>
        <v>5</v>
      </c>
      <c r="B20" s="105" t="s">
        <v>15</v>
      </c>
      <c r="C20" s="106" t="s">
        <v>26</v>
      </c>
      <c r="D20" s="105">
        <v>3</v>
      </c>
      <c r="E20" s="107" t="s">
        <v>158</v>
      </c>
      <c r="F20" s="105"/>
      <c r="G20" s="106"/>
      <c r="H20" s="106"/>
      <c r="I20" s="106"/>
      <c r="J20" s="106"/>
      <c r="K20" s="106"/>
      <c r="L20" s="23"/>
      <c r="M20" s="23"/>
      <c r="N20" s="106"/>
      <c r="O20" s="106" t="s">
        <v>11</v>
      </c>
      <c r="P20" s="106"/>
      <c r="Q20" s="106"/>
    </row>
    <row r="21" spans="1:17" s="108" customFormat="1" ht="15" x14ac:dyDescent="0.2">
      <c r="A21" s="105">
        <f t="shared" si="0"/>
        <v>6</v>
      </c>
      <c r="B21" s="105" t="s">
        <v>16</v>
      </c>
      <c r="C21" s="106" t="s">
        <v>117</v>
      </c>
      <c r="D21" s="105">
        <v>5</v>
      </c>
      <c r="E21" s="107" t="s">
        <v>158</v>
      </c>
      <c r="F21" s="105"/>
      <c r="G21" s="106"/>
      <c r="H21" s="106"/>
      <c r="I21" s="106"/>
      <c r="J21" s="106"/>
      <c r="K21" s="23"/>
      <c r="L21" s="106"/>
      <c r="M21" s="106"/>
      <c r="N21" s="106"/>
      <c r="O21" s="106" t="s">
        <v>11</v>
      </c>
      <c r="P21" s="106"/>
      <c r="Q21" s="106"/>
    </row>
    <row r="22" spans="1:17" s="108" customFormat="1" ht="15" x14ac:dyDescent="0.2">
      <c r="A22" s="105">
        <f t="shared" si="0"/>
        <v>7</v>
      </c>
      <c r="B22" s="105" t="s">
        <v>17</v>
      </c>
      <c r="C22" s="106" t="s">
        <v>117</v>
      </c>
      <c r="D22" s="105">
        <v>5</v>
      </c>
      <c r="E22" s="107" t="s">
        <v>158</v>
      </c>
      <c r="F22" s="105"/>
      <c r="G22" s="106"/>
      <c r="H22" s="106"/>
      <c r="I22" s="106"/>
      <c r="J22" s="106"/>
      <c r="K22" s="23"/>
      <c r="L22" s="106"/>
      <c r="M22" s="106"/>
      <c r="N22" s="106"/>
      <c r="O22" s="106" t="s">
        <v>11</v>
      </c>
      <c r="P22" s="106"/>
      <c r="Q22" s="106"/>
    </row>
    <row r="23" spans="1:17" s="108" customFormat="1" ht="15" x14ac:dyDescent="0.2">
      <c r="A23" s="105">
        <f t="shared" ref="A23:A28" si="1">1+A22</f>
        <v>8</v>
      </c>
      <c r="B23" s="105"/>
      <c r="C23" s="106"/>
      <c r="D23" s="105"/>
      <c r="E23" s="107"/>
      <c r="F23" s="105"/>
      <c r="G23" s="106"/>
      <c r="H23" s="106"/>
      <c r="I23" s="106"/>
      <c r="J23" s="106"/>
      <c r="K23" s="106"/>
      <c r="L23" s="106"/>
      <c r="M23" s="106"/>
      <c r="N23" s="106"/>
      <c r="O23" s="106" t="s">
        <v>11</v>
      </c>
      <c r="P23" s="106"/>
      <c r="Q23" s="106"/>
    </row>
    <row r="24" spans="1:17" s="108" customFormat="1" ht="15" x14ac:dyDescent="0.2">
      <c r="A24" s="105">
        <f t="shared" si="1"/>
        <v>9</v>
      </c>
      <c r="B24" s="105" t="s">
        <v>264</v>
      </c>
      <c r="C24" s="106" t="s">
        <v>118</v>
      </c>
      <c r="D24" s="105">
        <v>4</v>
      </c>
      <c r="E24" s="107" t="s">
        <v>158</v>
      </c>
      <c r="F24" s="105"/>
      <c r="G24" s="23"/>
      <c r="H24" s="23"/>
      <c r="I24" s="23"/>
      <c r="J24" s="106"/>
      <c r="K24" s="23"/>
      <c r="L24" s="23"/>
      <c r="M24" s="23"/>
      <c r="N24" s="106"/>
      <c r="O24" s="106" t="s">
        <v>11</v>
      </c>
      <c r="P24" s="106"/>
      <c r="Q24" s="106"/>
    </row>
    <row r="25" spans="1:17" s="108" customFormat="1" ht="15" x14ac:dyDescent="0.2">
      <c r="A25" s="105">
        <f t="shared" si="1"/>
        <v>10</v>
      </c>
      <c r="B25" s="109" t="s">
        <v>265</v>
      </c>
      <c r="C25" s="110" t="s">
        <v>119</v>
      </c>
      <c r="D25" s="105">
        <v>4</v>
      </c>
      <c r="E25" s="107" t="s">
        <v>158</v>
      </c>
      <c r="F25" s="105"/>
      <c r="G25" s="23"/>
      <c r="H25" s="23"/>
      <c r="I25" s="23"/>
      <c r="J25" s="106"/>
      <c r="K25" s="23"/>
      <c r="L25" s="23"/>
      <c r="M25" s="23"/>
      <c r="N25" s="106"/>
      <c r="O25" s="106" t="s">
        <v>11</v>
      </c>
      <c r="P25" s="106"/>
      <c r="Q25" s="106"/>
    </row>
    <row r="26" spans="1:17" s="108" customFormat="1" ht="15" x14ac:dyDescent="0.2">
      <c r="A26" s="105">
        <f t="shared" si="1"/>
        <v>11</v>
      </c>
      <c r="B26" s="109"/>
      <c r="C26" s="110"/>
      <c r="D26" s="105"/>
      <c r="E26" s="107"/>
      <c r="F26" s="105"/>
      <c r="G26" s="106"/>
      <c r="H26" s="106"/>
      <c r="I26" s="106"/>
      <c r="J26" s="106"/>
      <c r="K26" s="106"/>
      <c r="L26" s="106"/>
      <c r="M26" s="106"/>
      <c r="N26" s="106"/>
      <c r="O26" s="106" t="s">
        <v>11</v>
      </c>
      <c r="P26" s="106"/>
      <c r="Q26" s="106"/>
    </row>
    <row r="27" spans="1:17" s="108" customFormat="1" ht="15" x14ac:dyDescent="0.2">
      <c r="A27" s="105">
        <f t="shared" si="1"/>
        <v>12</v>
      </c>
      <c r="B27" s="105" t="s">
        <v>287</v>
      </c>
      <c r="C27" s="106" t="s">
        <v>288</v>
      </c>
      <c r="D27" s="105">
        <v>3</v>
      </c>
      <c r="E27" s="107" t="s">
        <v>158</v>
      </c>
      <c r="F27" s="105"/>
      <c r="G27" s="23"/>
      <c r="H27" s="23"/>
      <c r="I27" s="23"/>
      <c r="J27" s="106"/>
      <c r="K27" s="23"/>
      <c r="L27" s="23"/>
      <c r="M27" s="23"/>
      <c r="N27" s="106"/>
      <c r="O27" s="106" t="s">
        <v>11</v>
      </c>
      <c r="P27" s="106"/>
      <c r="Q27" s="106"/>
    </row>
    <row r="28" spans="1:17" s="108" customFormat="1" ht="15" x14ac:dyDescent="0.2">
      <c r="A28" s="111">
        <f t="shared" si="1"/>
        <v>13</v>
      </c>
      <c r="B28" s="105"/>
      <c r="C28" s="106"/>
      <c r="D28" s="105"/>
      <c r="E28" s="107"/>
      <c r="F28" s="111"/>
      <c r="G28" s="112"/>
      <c r="H28" s="112"/>
      <c r="I28" s="112"/>
      <c r="J28" s="112"/>
      <c r="K28" s="112"/>
      <c r="L28" s="112"/>
      <c r="M28" s="106"/>
      <c r="N28" s="112"/>
      <c r="O28" s="112" t="s">
        <v>11</v>
      </c>
      <c r="P28" s="112"/>
      <c r="Q28" s="112"/>
    </row>
    <row r="29" spans="1:17" ht="10.5" customHeight="1" x14ac:dyDescent="0.2">
      <c r="A29" s="84" t="s">
        <v>47</v>
      </c>
      <c r="B29" s="85"/>
      <c r="C29" s="85"/>
      <c r="D29" s="85"/>
      <c r="E29" s="86"/>
      <c r="F29" s="87"/>
      <c r="G29" s="87"/>
      <c r="H29" s="87"/>
      <c r="I29" s="87"/>
      <c r="J29" s="87"/>
      <c r="K29" s="87"/>
      <c r="L29" s="87"/>
      <c r="M29" s="87"/>
      <c r="N29" s="87"/>
      <c r="O29" s="87"/>
      <c r="P29" s="87"/>
      <c r="Q29" s="87"/>
    </row>
    <row r="30" spans="1:17" s="108" customFormat="1" ht="15" x14ac:dyDescent="0.2">
      <c r="A30" s="107">
        <f>1+A28</f>
        <v>14</v>
      </c>
      <c r="B30" s="107" t="s">
        <v>20</v>
      </c>
      <c r="C30" s="113" t="s">
        <v>29</v>
      </c>
      <c r="D30" s="107">
        <v>3</v>
      </c>
      <c r="E30" s="107" t="s">
        <v>158</v>
      </c>
      <c r="F30" s="107"/>
      <c r="G30" s="23"/>
      <c r="H30" s="124"/>
      <c r="I30" s="124"/>
      <c r="J30" s="113"/>
      <c r="K30" s="23"/>
      <c r="L30" s="23"/>
      <c r="M30" s="23"/>
      <c r="N30" s="113"/>
      <c r="O30" s="113" t="s">
        <v>11</v>
      </c>
      <c r="P30" s="113"/>
      <c r="Q30" s="113"/>
    </row>
    <row r="31" spans="1:17" s="108" customFormat="1" ht="15" x14ac:dyDescent="0.2">
      <c r="A31" s="105">
        <f t="shared" si="0"/>
        <v>15</v>
      </c>
      <c r="B31" s="105" t="s">
        <v>21</v>
      </c>
      <c r="C31" s="106" t="s">
        <v>28</v>
      </c>
      <c r="D31" s="105">
        <v>3</v>
      </c>
      <c r="E31" s="107" t="s">
        <v>158</v>
      </c>
      <c r="F31" s="105"/>
      <c r="G31" s="106"/>
      <c r="H31" s="106"/>
      <c r="I31" s="106"/>
      <c r="J31" s="106"/>
      <c r="K31" s="106"/>
      <c r="L31" s="23"/>
      <c r="M31" s="23"/>
      <c r="N31" s="106"/>
      <c r="O31" s="106" t="s">
        <v>11</v>
      </c>
      <c r="P31" s="106"/>
      <c r="Q31" s="106"/>
    </row>
    <row r="32" spans="1:17" s="108" customFormat="1" ht="15" x14ac:dyDescent="0.2">
      <c r="A32" s="105">
        <f t="shared" si="0"/>
        <v>16</v>
      </c>
      <c r="B32" s="105" t="s">
        <v>22</v>
      </c>
      <c r="C32" s="106" t="s">
        <v>27</v>
      </c>
      <c r="D32" s="105">
        <v>2</v>
      </c>
      <c r="E32" s="107" t="s">
        <v>158</v>
      </c>
      <c r="F32" s="105"/>
      <c r="G32" s="23"/>
      <c r="H32" s="23"/>
      <c r="I32" s="23"/>
      <c r="J32" s="106"/>
      <c r="K32" s="23"/>
      <c r="L32" s="23"/>
      <c r="M32" s="23"/>
      <c r="N32" s="106"/>
      <c r="O32" s="106" t="s">
        <v>11</v>
      </c>
      <c r="P32" s="106"/>
      <c r="Q32" s="106"/>
    </row>
    <row r="33" spans="1:17" s="108" customFormat="1" ht="15" x14ac:dyDescent="0.2">
      <c r="A33" s="105">
        <f t="shared" si="0"/>
        <v>17</v>
      </c>
      <c r="B33" s="105"/>
      <c r="C33" s="106"/>
      <c r="D33" s="105"/>
      <c r="E33" s="107"/>
      <c r="F33" s="105"/>
      <c r="G33" s="106"/>
      <c r="H33" s="106"/>
      <c r="I33" s="106"/>
      <c r="J33" s="106"/>
      <c r="K33" s="106"/>
      <c r="L33" s="106"/>
      <c r="M33" s="106"/>
      <c r="N33" s="106"/>
      <c r="O33" s="106" t="s">
        <v>11</v>
      </c>
      <c r="P33" s="106"/>
      <c r="Q33" s="106"/>
    </row>
    <row r="34" spans="1:17" s="108" customFormat="1" ht="15" x14ac:dyDescent="0.2">
      <c r="A34" s="105">
        <f t="shared" si="0"/>
        <v>18</v>
      </c>
      <c r="B34" s="105"/>
      <c r="C34" s="106"/>
      <c r="D34" s="105"/>
      <c r="E34" s="107"/>
      <c r="F34" s="105"/>
      <c r="G34" s="106"/>
      <c r="H34" s="106"/>
      <c r="I34" s="106"/>
      <c r="J34" s="106"/>
      <c r="K34" s="106"/>
      <c r="L34" s="106"/>
      <c r="M34" s="106"/>
      <c r="N34" s="106"/>
      <c r="O34" s="106" t="s">
        <v>11</v>
      </c>
      <c r="P34" s="106"/>
      <c r="Q34" s="106"/>
    </row>
    <row r="35" spans="1:17" ht="15" x14ac:dyDescent="0.2">
      <c r="A35" s="84" t="s">
        <v>48</v>
      </c>
      <c r="B35" s="85"/>
      <c r="C35" s="85"/>
      <c r="D35" s="85"/>
      <c r="E35" s="86"/>
      <c r="F35" s="87"/>
      <c r="G35" s="87"/>
      <c r="H35" s="87"/>
      <c r="I35" s="87"/>
      <c r="J35" s="87"/>
      <c r="K35" s="87"/>
      <c r="L35" s="87"/>
      <c r="M35" s="87"/>
      <c r="N35" s="87"/>
      <c r="O35" s="87"/>
      <c r="P35" s="87"/>
      <c r="Q35" s="87"/>
    </row>
    <row r="36" spans="1:17" s="108" customFormat="1" ht="15" x14ac:dyDescent="0.2">
      <c r="A36" s="105">
        <f>+A34+1</f>
        <v>19</v>
      </c>
      <c r="B36" s="105" t="s">
        <v>30</v>
      </c>
      <c r="C36" s="106" t="s">
        <v>114</v>
      </c>
      <c r="D36" s="105">
        <v>3</v>
      </c>
      <c r="E36" s="107" t="s">
        <v>158</v>
      </c>
      <c r="F36" s="105"/>
      <c r="G36" s="106"/>
      <c r="H36" s="106"/>
      <c r="I36" s="106"/>
      <c r="J36" s="106"/>
      <c r="K36" s="106"/>
      <c r="L36" s="23"/>
      <c r="M36" s="23"/>
      <c r="N36" s="106"/>
      <c r="O36" s="106" t="s">
        <v>11</v>
      </c>
      <c r="P36" s="106"/>
      <c r="Q36" s="106"/>
    </row>
    <row r="37" spans="1:17" s="108" customFormat="1" ht="15" x14ac:dyDescent="0.2">
      <c r="A37" s="105">
        <f t="shared" si="0"/>
        <v>20</v>
      </c>
      <c r="B37" s="105" t="s">
        <v>31</v>
      </c>
      <c r="C37" s="106" t="s">
        <v>114</v>
      </c>
      <c r="D37" s="105">
        <v>3</v>
      </c>
      <c r="E37" s="107" t="s">
        <v>158</v>
      </c>
      <c r="F37" s="26"/>
      <c r="G37" s="106"/>
      <c r="H37" s="106"/>
      <c r="I37" s="106"/>
      <c r="J37" s="106"/>
      <c r="K37" s="106"/>
      <c r="L37" s="23"/>
      <c r="M37" s="23"/>
      <c r="N37" s="106"/>
      <c r="O37" s="106" t="s">
        <v>11</v>
      </c>
      <c r="P37" s="23"/>
      <c r="Q37" s="106"/>
    </row>
    <row r="38" spans="1:17" s="108" customFormat="1" ht="15" x14ac:dyDescent="0.2">
      <c r="A38" s="105">
        <f t="shared" si="0"/>
        <v>21</v>
      </c>
      <c r="B38" s="105" t="s">
        <v>32</v>
      </c>
      <c r="C38" s="106" t="s">
        <v>50</v>
      </c>
      <c r="D38" s="105">
        <v>2</v>
      </c>
      <c r="E38" s="107" t="s">
        <v>158</v>
      </c>
      <c r="F38" s="105"/>
      <c r="G38" s="106"/>
      <c r="H38" s="106"/>
      <c r="I38" s="106"/>
      <c r="J38" s="106"/>
      <c r="K38" s="106"/>
      <c r="L38" s="23"/>
      <c r="M38" s="23"/>
      <c r="N38" s="106"/>
      <c r="O38" s="106" t="s">
        <v>11</v>
      </c>
      <c r="P38" s="106"/>
      <c r="Q38" s="106"/>
    </row>
    <row r="39" spans="1:17" s="108" customFormat="1" ht="15" x14ac:dyDescent="0.2">
      <c r="A39" s="105">
        <f t="shared" si="0"/>
        <v>22</v>
      </c>
      <c r="B39" s="105"/>
      <c r="C39" s="106"/>
      <c r="D39" s="105"/>
      <c r="E39" s="107"/>
      <c r="F39" s="105"/>
      <c r="G39" s="106"/>
      <c r="H39" s="106"/>
      <c r="I39" s="106"/>
      <c r="J39" s="106"/>
      <c r="K39" s="106"/>
      <c r="L39" s="106"/>
      <c r="M39" s="106"/>
      <c r="N39" s="106"/>
      <c r="O39" s="106" t="s">
        <v>11</v>
      </c>
      <c r="P39" s="106"/>
      <c r="Q39" s="106"/>
    </row>
    <row r="40" spans="1:17" s="108" customFormat="1" ht="15" x14ac:dyDescent="0.2">
      <c r="A40" s="105">
        <f t="shared" si="0"/>
        <v>23</v>
      </c>
      <c r="B40" s="105"/>
      <c r="C40" s="106"/>
      <c r="D40" s="105"/>
      <c r="E40" s="107"/>
      <c r="F40" s="105"/>
      <c r="G40" s="106"/>
      <c r="H40" s="106"/>
      <c r="I40" s="106"/>
      <c r="J40" s="106"/>
      <c r="K40" s="106"/>
      <c r="L40" s="106"/>
      <c r="M40" s="106"/>
      <c r="N40" s="106"/>
      <c r="O40" s="106" t="s">
        <v>11</v>
      </c>
      <c r="P40" s="106"/>
      <c r="Q40" s="106"/>
    </row>
    <row r="41" spans="1:17" s="108" customFormat="1" ht="15" x14ac:dyDescent="0.2">
      <c r="A41" s="105">
        <f t="shared" si="0"/>
        <v>24</v>
      </c>
      <c r="B41" s="105" t="s">
        <v>34</v>
      </c>
      <c r="C41" s="106" t="s">
        <v>59</v>
      </c>
      <c r="D41" s="26">
        <v>3</v>
      </c>
      <c r="E41" s="107" t="s">
        <v>158</v>
      </c>
      <c r="F41" s="105"/>
      <c r="G41" s="106"/>
      <c r="H41" s="106"/>
      <c r="I41" s="106"/>
      <c r="J41" s="106"/>
      <c r="K41" s="106"/>
      <c r="L41" s="23"/>
      <c r="M41" s="106"/>
      <c r="N41" s="106"/>
      <c r="O41" s="106" t="s">
        <v>11</v>
      </c>
      <c r="P41" s="106"/>
      <c r="Q41" s="106"/>
    </row>
    <row r="42" spans="1:17" s="108" customFormat="1" ht="15" x14ac:dyDescent="0.2">
      <c r="A42" s="105">
        <f t="shared" si="0"/>
        <v>25</v>
      </c>
      <c r="B42" s="105" t="s">
        <v>35</v>
      </c>
      <c r="C42" s="106" t="s">
        <v>112</v>
      </c>
      <c r="D42" s="26">
        <v>4</v>
      </c>
      <c r="E42" s="107" t="s">
        <v>158</v>
      </c>
      <c r="F42" s="105"/>
      <c r="G42" s="106"/>
      <c r="H42" s="106"/>
      <c r="I42" s="106"/>
      <c r="J42" s="106"/>
      <c r="K42" s="106"/>
      <c r="L42" s="23"/>
      <c r="M42" s="106"/>
      <c r="N42" s="106"/>
      <c r="O42" s="106" t="s">
        <v>11</v>
      </c>
      <c r="P42" s="106"/>
      <c r="Q42" s="106"/>
    </row>
    <row r="43" spans="1:17" s="108" customFormat="1" ht="15" x14ac:dyDescent="0.2">
      <c r="A43" s="105">
        <f t="shared" si="0"/>
        <v>26</v>
      </c>
      <c r="B43" s="105" t="s">
        <v>41</v>
      </c>
      <c r="C43" s="106" t="s">
        <v>115</v>
      </c>
      <c r="D43" s="26">
        <v>3</v>
      </c>
      <c r="E43" s="107" t="s">
        <v>158</v>
      </c>
      <c r="F43" s="105"/>
      <c r="G43" s="106"/>
      <c r="H43" s="106"/>
      <c r="I43" s="106"/>
      <c r="J43" s="106"/>
      <c r="K43" s="106"/>
      <c r="L43" s="106"/>
      <c r="M43" s="106"/>
      <c r="N43" s="106"/>
      <c r="O43" s="106" t="s">
        <v>11</v>
      </c>
      <c r="P43" s="106"/>
      <c r="Q43" s="106"/>
    </row>
    <row r="44" spans="1:17" s="108" customFormat="1" ht="15" x14ac:dyDescent="0.2">
      <c r="A44" s="105">
        <f t="shared" si="0"/>
        <v>27</v>
      </c>
      <c r="B44" s="105" t="s">
        <v>36</v>
      </c>
      <c r="C44" s="106" t="s">
        <v>51</v>
      </c>
      <c r="D44" s="26">
        <v>4</v>
      </c>
      <c r="E44" s="107" t="s">
        <v>158</v>
      </c>
      <c r="F44" s="105"/>
      <c r="G44" s="106"/>
      <c r="H44" s="106"/>
      <c r="I44" s="106"/>
      <c r="J44" s="106"/>
      <c r="K44" s="106"/>
      <c r="L44" s="106"/>
      <c r="M44" s="106"/>
      <c r="N44" s="106"/>
      <c r="O44" s="106" t="s">
        <v>11</v>
      </c>
      <c r="P44" s="106"/>
      <c r="Q44" s="106"/>
    </row>
    <row r="45" spans="1:17" s="108" customFormat="1" ht="15" x14ac:dyDescent="0.2">
      <c r="A45" s="105">
        <f t="shared" si="0"/>
        <v>28</v>
      </c>
      <c r="B45" s="105" t="s">
        <v>37</v>
      </c>
      <c r="C45" s="106" t="s">
        <v>52</v>
      </c>
      <c r="D45" s="26">
        <v>4</v>
      </c>
      <c r="E45" s="107" t="s">
        <v>158</v>
      </c>
      <c r="F45" s="105"/>
      <c r="G45" s="106"/>
      <c r="H45" s="106"/>
      <c r="I45" s="106"/>
      <c r="J45" s="106"/>
      <c r="K45" s="106"/>
      <c r="L45" s="106"/>
      <c r="M45" s="106"/>
      <c r="N45" s="106"/>
      <c r="O45" s="106" t="s">
        <v>11</v>
      </c>
      <c r="P45" s="106"/>
      <c r="Q45" s="106"/>
    </row>
    <row r="46" spans="1:17" s="108" customFormat="1" ht="15" x14ac:dyDescent="0.2">
      <c r="A46" s="105">
        <f t="shared" si="0"/>
        <v>29</v>
      </c>
      <c r="B46" s="105" t="s">
        <v>38</v>
      </c>
      <c r="C46" s="106" t="s">
        <v>206</v>
      </c>
      <c r="D46" s="26">
        <v>1</v>
      </c>
      <c r="E46" s="107" t="s">
        <v>158</v>
      </c>
      <c r="F46" s="105"/>
      <c r="G46" s="106"/>
      <c r="H46" s="106"/>
      <c r="I46" s="106"/>
      <c r="J46" s="106"/>
      <c r="K46" s="106"/>
      <c r="L46" s="23"/>
      <c r="M46" s="106"/>
      <c r="N46" s="106"/>
      <c r="O46" s="106" t="s">
        <v>11</v>
      </c>
      <c r="P46" s="106"/>
      <c r="Q46" s="106"/>
    </row>
    <row r="47" spans="1:17" s="108" customFormat="1" ht="15" x14ac:dyDescent="0.2">
      <c r="A47" s="105">
        <f t="shared" si="0"/>
        <v>30</v>
      </c>
      <c r="B47" s="105" t="s">
        <v>39</v>
      </c>
      <c r="C47" s="106" t="s">
        <v>116</v>
      </c>
      <c r="D47" s="26">
        <v>2</v>
      </c>
      <c r="E47" s="107" t="s">
        <v>158</v>
      </c>
      <c r="F47" s="105"/>
      <c r="G47" s="106"/>
      <c r="H47" s="106"/>
      <c r="I47" s="106"/>
      <c r="J47" s="106"/>
      <c r="K47" s="106"/>
      <c r="L47" s="106"/>
      <c r="M47" s="106"/>
      <c r="N47" s="106"/>
      <c r="O47" s="106" t="s">
        <v>11</v>
      </c>
      <c r="P47" s="106"/>
      <c r="Q47" s="106"/>
    </row>
    <row r="48" spans="1:17" s="108" customFormat="1" ht="15" x14ac:dyDescent="0.2">
      <c r="A48" s="105">
        <f t="shared" si="0"/>
        <v>31</v>
      </c>
      <c r="B48" s="105" t="s">
        <v>271</v>
      </c>
      <c r="C48" s="106" t="s">
        <v>161</v>
      </c>
      <c r="D48" s="26">
        <v>2</v>
      </c>
      <c r="E48" s="107" t="s">
        <v>158</v>
      </c>
      <c r="F48" s="26"/>
      <c r="G48" s="106"/>
      <c r="H48" s="106"/>
      <c r="I48" s="106"/>
      <c r="J48" s="106"/>
      <c r="K48" s="106"/>
      <c r="L48" s="23"/>
      <c r="M48" s="106"/>
      <c r="N48" s="106"/>
      <c r="O48" s="106" t="s">
        <v>11</v>
      </c>
      <c r="P48" s="23"/>
      <c r="Q48" s="106"/>
    </row>
    <row r="49" spans="1:30" s="108" customFormat="1" ht="15" x14ac:dyDescent="0.2">
      <c r="A49" s="105">
        <f t="shared" si="0"/>
        <v>32</v>
      </c>
      <c r="B49" s="105" t="s">
        <v>40</v>
      </c>
      <c r="C49" s="106" t="s">
        <v>116</v>
      </c>
      <c r="D49" s="26">
        <v>1</v>
      </c>
      <c r="E49" s="107" t="s">
        <v>158</v>
      </c>
      <c r="F49" s="105"/>
      <c r="G49" s="106"/>
      <c r="H49" s="106"/>
      <c r="I49" s="106"/>
      <c r="J49" s="106"/>
      <c r="K49" s="106"/>
      <c r="L49" s="106"/>
      <c r="M49" s="106"/>
      <c r="N49" s="106"/>
      <c r="O49" s="106" t="s">
        <v>11</v>
      </c>
      <c r="P49" s="106"/>
      <c r="Q49" s="106"/>
    </row>
    <row r="50" spans="1:30" s="108" customFormat="1" ht="15" x14ac:dyDescent="0.2">
      <c r="A50" s="105">
        <f t="shared" si="0"/>
        <v>33</v>
      </c>
      <c r="B50" s="105" t="s">
        <v>290</v>
      </c>
      <c r="C50" s="106" t="s">
        <v>293</v>
      </c>
      <c r="D50" s="26">
        <v>1</v>
      </c>
      <c r="E50" s="107" t="s">
        <v>158</v>
      </c>
      <c r="F50" s="105"/>
      <c r="G50" s="106"/>
      <c r="H50" s="106"/>
      <c r="I50" s="106"/>
      <c r="J50" s="106"/>
      <c r="K50" s="106"/>
      <c r="L50" s="106"/>
      <c r="M50" s="23"/>
      <c r="N50" s="106"/>
      <c r="O50" s="106" t="s">
        <v>11</v>
      </c>
      <c r="P50" s="106"/>
      <c r="Q50" s="106"/>
    </row>
    <row r="51" spans="1:30" s="108" customFormat="1" ht="15" x14ac:dyDescent="0.2">
      <c r="A51" s="105">
        <f t="shared" si="0"/>
        <v>34</v>
      </c>
      <c r="B51" s="123" t="s">
        <v>291</v>
      </c>
      <c r="C51" s="108" t="s">
        <v>292</v>
      </c>
      <c r="D51" s="26">
        <v>3</v>
      </c>
      <c r="E51" s="107" t="s">
        <v>158</v>
      </c>
      <c r="F51" s="105"/>
      <c r="G51" s="106"/>
      <c r="H51" s="106"/>
      <c r="I51" s="106"/>
      <c r="J51" s="106"/>
      <c r="K51" s="106"/>
      <c r="L51" s="106"/>
      <c r="M51" s="106"/>
      <c r="N51" s="106"/>
      <c r="O51" s="106" t="s">
        <v>11</v>
      </c>
      <c r="P51" s="106"/>
      <c r="Q51" s="106"/>
    </row>
    <row r="52" spans="1:30" s="108" customFormat="1" ht="15" x14ac:dyDescent="0.2">
      <c r="A52" s="105">
        <f t="shared" si="0"/>
        <v>35</v>
      </c>
      <c r="B52" s="105" t="s">
        <v>43</v>
      </c>
      <c r="C52" s="106" t="s">
        <v>53</v>
      </c>
      <c r="D52" s="26">
        <v>3</v>
      </c>
      <c r="E52" s="107" t="s">
        <v>158</v>
      </c>
      <c r="F52" s="105"/>
      <c r="G52" s="106"/>
      <c r="H52" s="106"/>
      <c r="I52" s="106"/>
      <c r="J52" s="106"/>
      <c r="K52" s="106"/>
      <c r="L52" s="106"/>
      <c r="M52" s="106"/>
      <c r="N52" s="106"/>
      <c r="O52" s="106" t="s">
        <v>11</v>
      </c>
      <c r="P52" s="106"/>
      <c r="Q52" s="106"/>
    </row>
    <row r="53" spans="1:30" s="108" customFormat="1" ht="15" x14ac:dyDescent="0.2">
      <c r="A53" s="105">
        <f t="shared" si="0"/>
        <v>36</v>
      </c>
      <c r="B53" s="105" t="s">
        <v>44</v>
      </c>
      <c r="C53" s="106" t="s">
        <v>54</v>
      </c>
      <c r="D53" s="26">
        <v>3</v>
      </c>
      <c r="E53" s="107" t="s">
        <v>158</v>
      </c>
      <c r="F53" s="105"/>
      <c r="G53" s="106"/>
      <c r="H53" s="106"/>
      <c r="I53" s="106"/>
      <c r="J53" s="106"/>
      <c r="K53" s="106"/>
      <c r="L53" s="23"/>
      <c r="M53" s="23"/>
      <c r="N53" s="106"/>
      <c r="O53" s="106" t="s">
        <v>11</v>
      </c>
      <c r="P53" s="106"/>
      <c r="Q53" s="106"/>
      <c r="AD53" s="22" t="s">
        <v>63</v>
      </c>
    </row>
    <row r="54" spans="1:30" s="108" customFormat="1" ht="15" x14ac:dyDescent="0.2">
      <c r="A54" s="105">
        <f>1+A53</f>
        <v>37</v>
      </c>
      <c r="B54" s="105" t="s">
        <v>104</v>
      </c>
      <c r="C54" s="106" t="s">
        <v>111</v>
      </c>
      <c r="D54" s="26">
        <v>3</v>
      </c>
      <c r="E54" s="107" t="s">
        <v>158</v>
      </c>
      <c r="F54" s="105"/>
      <c r="G54" s="106"/>
      <c r="H54" s="106"/>
      <c r="I54" s="106"/>
      <c r="J54" s="106"/>
      <c r="K54" s="106"/>
      <c r="L54" s="23"/>
      <c r="M54" s="23"/>
      <c r="N54" s="106"/>
      <c r="O54" s="106" t="s">
        <v>11</v>
      </c>
      <c r="P54" s="106"/>
      <c r="Q54" s="106"/>
    </row>
    <row r="55" spans="1:30" ht="15" x14ac:dyDescent="0.2">
      <c r="A55" s="81">
        <f>1+A54</f>
        <v>38</v>
      </c>
      <c r="B55" s="26"/>
      <c r="C55" s="23"/>
      <c r="D55" s="81"/>
      <c r="E55" s="122"/>
      <c r="F55" s="81"/>
      <c r="G55" s="82"/>
      <c r="H55" s="82"/>
      <c r="I55" s="82"/>
      <c r="J55" s="82"/>
      <c r="K55" s="82"/>
      <c r="L55" s="82"/>
      <c r="M55" s="82"/>
      <c r="N55" s="82"/>
      <c r="O55" s="82" t="s">
        <v>11</v>
      </c>
      <c r="P55" s="82"/>
      <c r="Q55" s="82"/>
    </row>
    <row r="56" spans="1:30" ht="15" x14ac:dyDescent="0.2">
      <c r="A56" s="84" t="s">
        <v>49</v>
      </c>
      <c r="B56" s="85"/>
      <c r="C56" s="85"/>
      <c r="D56" s="85"/>
      <c r="E56" s="86"/>
      <c r="F56" s="87"/>
      <c r="G56" s="87"/>
      <c r="H56" s="87"/>
      <c r="I56" s="87"/>
      <c r="J56" s="87"/>
      <c r="K56" s="87"/>
      <c r="L56" s="87"/>
      <c r="M56" s="87"/>
      <c r="N56" s="87"/>
      <c r="O56" s="87"/>
      <c r="P56" s="87"/>
      <c r="Q56" s="87"/>
    </row>
    <row r="57" spans="1:30" ht="15" x14ac:dyDescent="0.2">
      <c r="A57" s="81">
        <f>+A55+1</f>
        <v>39</v>
      </c>
      <c r="B57" s="23"/>
      <c r="C57" s="106"/>
      <c r="D57" s="81"/>
      <c r="E57" s="83" t="s">
        <v>158</v>
      </c>
      <c r="F57" s="81"/>
      <c r="G57" s="82"/>
      <c r="H57" s="82"/>
      <c r="I57" s="82"/>
      <c r="J57" s="82"/>
      <c r="K57" s="82"/>
      <c r="L57" s="82"/>
      <c r="M57" s="82"/>
      <c r="N57" s="82"/>
      <c r="O57" s="82" t="s">
        <v>11</v>
      </c>
      <c r="P57" s="82"/>
      <c r="Q57" s="82"/>
    </row>
    <row r="58" spans="1:30" ht="15" x14ac:dyDescent="0.2">
      <c r="A58" s="81">
        <f t="shared" si="0"/>
        <v>40</v>
      </c>
      <c r="B58" s="106"/>
      <c r="C58" s="106"/>
      <c r="D58" s="3"/>
      <c r="E58" s="3" t="s">
        <v>158</v>
      </c>
      <c r="F58" s="1"/>
      <c r="G58" s="1"/>
      <c r="H58" s="1"/>
      <c r="I58" s="1"/>
      <c r="J58" s="1"/>
      <c r="K58" s="1"/>
      <c r="L58" s="1"/>
      <c r="M58" s="1"/>
      <c r="N58" s="1"/>
      <c r="O58" s="82" t="s">
        <v>11</v>
      </c>
      <c r="P58" s="82"/>
      <c r="Q58" s="82"/>
    </row>
    <row r="59" spans="1:30" ht="15" x14ac:dyDescent="0.2">
      <c r="A59" s="81">
        <f t="shared" si="0"/>
        <v>41</v>
      </c>
      <c r="B59" s="106"/>
      <c r="C59" s="106"/>
      <c r="D59" s="3"/>
      <c r="E59" s="3" t="s">
        <v>158</v>
      </c>
      <c r="F59" s="1"/>
      <c r="G59" s="1"/>
      <c r="H59" s="1"/>
      <c r="I59" s="1"/>
      <c r="J59" s="1"/>
      <c r="K59" s="1"/>
      <c r="L59" s="1"/>
      <c r="M59" s="1"/>
      <c r="N59" s="1"/>
      <c r="O59" s="82" t="s">
        <v>11</v>
      </c>
      <c r="P59" s="82"/>
      <c r="Q59" s="82"/>
    </row>
    <row r="60" spans="1:30" ht="15" x14ac:dyDescent="0.2">
      <c r="A60" s="81">
        <f t="shared" si="0"/>
        <v>42</v>
      </c>
      <c r="B60" s="106"/>
      <c r="C60" s="106"/>
      <c r="D60" s="81"/>
      <c r="E60" s="3" t="s">
        <v>158</v>
      </c>
      <c r="F60" s="81"/>
      <c r="G60" s="82"/>
      <c r="H60" s="82"/>
      <c r="I60" s="82"/>
      <c r="J60" s="82"/>
      <c r="K60" s="82"/>
      <c r="L60" s="82"/>
      <c r="M60" s="82"/>
      <c r="N60" s="82"/>
      <c r="O60" s="82" t="s">
        <v>11</v>
      </c>
      <c r="P60" s="82"/>
      <c r="Q60" s="82"/>
    </row>
    <row r="61" spans="1:30" ht="15" x14ac:dyDescent="0.2">
      <c r="A61" s="81">
        <f t="shared" si="0"/>
        <v>43</v>
      </c>
      <c r="B61" s="106"/>
      <c r="C61" s="106"/>
      <c r="D61" s="81"/>
      <c r="E61" s="3" t="s">
        <v>158</v>
      </c>
      <c r="F61" s="81"/>
      <c r="G61" s="82"/>
      <c r="H61" s="82"/>
      <c r="I61" s="82"/>
      <c r="J61" s="82"/>
      <c r="K61" s="82"/>
      <c r="L61" s="82"/>
      <c r="M61" s="82"/>
      <c r="N61" s="82"/>
      <c r="O61" s="82" t="s">
        <v>11</v>
      </c>
      <c r="P61" s="82"/>
      <c r="Q61" s="82"/>
    </row>
    <row r="62" spans="1:30" ht="14.25" x14ac:dyDescent="0.2">
      <c r="A62" s="81">
        <f t="shared" si="0"/>
        <v>44</v>
      </c>
      <c r="P62" s="82"/>
      <c r="Q62" s="82"/>
    </row>
    <row r="63" spans="1:30" s="20" customFormat="1" ht="14.25" x14ac:dyDescent="0.2">
      <c r="A63" s="86"/>
      <c r="B63" s="86"/>
      <c r="C63" s="86"/>
      <c r="D63" s="86"/>
      <c r="E63" s="86"/>
      <c r="F63" s="86"/>
      <c r="G63" s="86"/>
      <c r="H63" s="86"/>
      <c r="I63" s="86"/>
      <c r="J63" s="86"/>
      <c r="K63" s="86"/>
      <c r="L63" s="86"/>
      <c r="M63" s="86"/>
      <c r="N63" s="86"/>
      <c r="O63" s="86"/>
      <c r="P63" s="86"/>
      <c r="Q63" s="86"/>
    </row>
    <row r="64" spans="1:30" x14ac:dyDescent="0.2">
      <c r="D64"/>
    </row>
    <row r="65" spans="4:4" x14ac:dyDescent="0.2">
      <c r="D65"/>
    </row>
    <row r="66" spans="4:4" x14ac:dyDescent="0.2">
      <c r="D66"/>
    </row>
    <row r="67" spans="4:4" x14ac:dyDescent="0.2">
      <c r="D67"/>
    </row>
  </sheetData>
  <mergeCells count="4">
    <mergeCell ref="A1:F1"/>
    <mergeCell ref="G1:I1"/>
    <mergeCell ref="K1:L1"/>
    <mergeCell ref="E6:H6"/>
  </mergeCells>
  <phoneticPr fontId="0" type="noConversion"/>
  <pageMargins left="0.47" right="0.5" top="0.54" bottom="0.61" header="0.5" footer="0.5"/>
  <pageSetup scale="57"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39"/>
    <pageSetUpPr fitToPage="1"/>
  </sheetPr>
  <dimension ref="A1:K58"/>
  <sheetViews>
    <sheetView topLeftCell="B10" zoomScale="75" workbookViewId="0">
      <selection activeCell="I37" sqref="I37"/>
    </sheetView>
  </sheetViews>
  <sheetFormatPr defaultRowHeight="12.75" x14ac:dyDescent="0.2"/>
  <cols>
    <col min="1" max="1" width="8.140625" customWidth="1"/>
    <col min="2" max="2" width="5.42578125" customWidth="1"/>
    <col min="3" max="3" width="41.42578125" customWidth="1"/>
    <col min="4" max="4" width="12.42578125" customWidth="1"/>
    <col min="5" max="5" width="13.7109375" customWidth="1"/>
    <col min="6" max="6" width="6.140625" customWidth="1"/>
    <col min="7" max="7" width="12.140625" customWidth="1"/>
    <col min="10" max="10" width="10.28515625" customWidth="1"/>
  </cols>
  <sheetData>
    <row r="1" spans="1:11" ht="13.5" thickBot="1" x14ac:dyDescent="0.25"/>
    <row r="2" spans="1:11" ht="18.75" thickBot="1" x14ac:dyDescent="0.3">
      <c r="A2" s="136" t="s">
        <v>128</v>
      </c>
      <c r="B2" s="137"/>
      <c r="C2" s="137"/>
      <c r="D2" s="137"/>
      <c r="E2" s="137"/>
      <c r="F2" s="137"/>
      <c r="G2" s="137"/>
      <c r="H2" s="137"/>
      <c r="I2" s="137"/>
      <c r="J2" s="137"/>
      <c r="K2" s="138"/>
    </row>
    <row r="3" spans="1:11" ht="54" customHeight="1" thickBot="1" x14ac:dyDescent="0.25">
      <c r="A3" s="140" t="s">
        <v>157</v>
      </c>
      <c r="B3" s="141"/>
      <c r="C3" s="141"/>
      <c r="D3" s="141"/>
      <c r="E3" s="141"/>
      <c r="F3" s="141"/>
      <c r="G3" s="141"/>
      <c r="H3" s="141"/>
      <c r="I3" s="141"/>
      <c r="J3" s="142"/>
      <c r="K3" s="76" t="s">
        <v>294</v>
      </c>
    </row>
    <row r="4" spans="1:11" ht="35.25" customHeight="1" thickBot="1" x14ac:dyDescent="0.25">
      <c r="A4" s="143" t="s">
        <v>148</v>
      </c>
      <c r="B4" s="144"/>
      <c r="C4" s="144"/>
      <c r="D4" s="144"/>
      <c r="E4" s="144"/>
      <c r="F4" s="144"/>
      <c r="G4" s="144"/>
      <c r="H4" s="144"/>
      <c r="I4" s="144"/>
      <c r="J4" s="145"/>
      <c r="K4" s="76">
        <v>2014</v>
      </c>
    </row>
    <row r="5" spans="1:11" ht="30" customHeight="1" thickBot="1" x14ac:dyDescent="0.25">
      <c r="A5" s="140" t="s">
        <v>149</v>
      </c>
      <c r="B5" s="141"/>
      <c r="C5" s="141"/>
      <c r="D5" s="141"/>
      <c r="E5" s="141"/>
      <c r="F5" s="141"/>
      <c r="G5" s="141"/>
      <c r="H5" s="141"/>
      <c r="I5" s="141"/>
      <c r="J5" s="142"/>
      <c r="K5" s="76"/>
    </row>
    <row r="6" spans="1:11" ht="23.25" customHeight="1" thickBot="1" x14ac:dyDescent="0.25">
      <c r="A6" s="140" t="s">
        <v>150</v>
      </c>
      <c r="B6" s="141"/>
      <c r="C6" s="141"/>
      <c r="D6" s="141"/>
      <c r="E6" s="141"/>
      <c r="F6" s="141"/>
      <c r="G6" s="141"/>
      <c r="H6" s="141"/>
      <c r="I6" s="141"/>
      <c r="J6" s="142"/>
      <c r="K6" s="76" t="s">
        <v>158</v>
      </c>
    </row>
    <row r="7" spans="1:11" ht="19.149999999999999" customHeight="1" thickBot="1" x14ac:dyDescent="0.25"/>
    <row r="8" spans="1:11" ht="78" customHeight="1" thickBot="1" x14ac:dyDescent="0.25">
      <c r="A8" s="150" t="s">
        <v>197</v>
      </c>
      <c r="B8" s="151"/>
      <c r="C8" s="151"/>
      <c r="D8" s="151"/>
      <c r="E8" s="151"/>
      <c r="F8" s="151"/>
      <c r="G8" s="151"/>
      <c r="H8" s="151"/>
      <c r="I8" s="151"/>
      <c r="J8" s="151"/>
      <c r="K8" s="152"/>
    </row>
    <row r="9" spans="1:11" ht="14.45" customHeight="1" thickBot="1" x14ac:dyDescent="0.25"/>
    <row r="10" spans="1:11" ht="31.15" customHeight="1" thickBot="1" x14ac:dyDescent="0.25">
      <c r="A10" s="146" t="s">
        <v>186</v>
      </c>
      <c r="B10" s="147"/>
      <c r="C10" s="148"/>
      <c r="D10" s="148"/>
      <c r="E10" s="147"/>
      <c r="F10" s="147"/>
      <c r="G10" s="147"/>
      <c r="H10" s="147"/>
      <c r="I10" s="147"/>
      <c r="J10" s="147"/>
      <c r="K10" s="149"/>
    </row>
    <row r="11" spans="1:11" ht="15" customHeight="1" x14ac:dyDescent="0.2">
      <c r="C11" s="74" t="s">
        <v>187</v>
      </c>
      <c r="D11" s="75"/>
    </row>
    <row r="12" spans="1:11" ht="15" customHeight="1" x14ac:dyDescent="0.2">
      <c r="C12" s="74" t="s">
        <v>188</v>
      </c>
      <c r="D12" s="75" t="s">
        <v>158</v>
      </c>
    </row>
    <row r="13" spans="1:11" ht="15" customHeight="1" thickBot="1" x14ac:dyDescent="0.25">
      <c r="C13" s="74" t="s">
        <v>189</v>
      </c>
      <c r="D13" s="75"/>
    </row>
    <row r="14" spans="1:11" ht="15.75" thickBot="1" x14ac:dyDescent="0.25">
      <c r="A14" s="46"/>
      <c r="B14" s="133" t="s">
        <v>129</v>
      </c>
      <c r="C14" s="139"/>
      <c r="D14" s="139"/>
      <c r="E14" s="134"/>
      <c r="F14" s="134"/>
      <c r="G14" s="134"/>
      <c r="H14" s="134"/>
      <c r="I14" s="134"/>
      <c r="J14" s="135"/>
    </row>
    <row r="15" spans="1:11" s="39" customFormat="1" ht="18.75" customHeight="1" x14ac:dyDescent="0.2">
      <c r="C15" s="60" t="s">
        <v>130</v>
      </c>
      <c r="D15" s="61" t="s">
        <v>123</v>
      </c>
      <c r="E15" s="62" t="s">
        <v>132</v>
      </c>
      <c r="F15" s="61" t="s">
        <v>100</v>
      </c>
      <c r="G15" s="61" t="s">
        <v>124</v>
      </c>
      <c r="H15" s="61" t="s">
        <v>125</v>
      </c>
      <c r="I15" s="63" t="s">
        <v>65</v>
      </c>
    </row>
    <row r="16" spans="1:11" x14ac:dyDescent="0.2">
      <c r="C16" s="40" t="s">
        <v>131</v>
      </c>
      <c r="D16" s="1"/>
      <c r="E16" s="3"/>
      <c r="F16" s="3">
        <v>3</v>
      </c>
      <c r="G16" s="1"/>
      <c r="H16" s="1"/>
      <c r="I16" s="41"/>
    </row>
    <row r="17" spans="1:10" x14ac:dyDescent="0.2">
      <c r="C17" s="40" t="s">
        <v>133</v>
      </c>
      <c r="D17" s="1"/>
      <c r="E17" s="3"/>
      <c r="F17" s="3">
        <v>3</v>
      </c>
      <c r="G17" s="1"/>
      <c r="H17" s="1"/>
      <c r="I17" s="41"/>
    </row>
    <row r="18" spans="1:10" ht="15" x14ac:dyDescent="0.2">
      <c r="C18" s="64" t="s">
        <v>185</v>
      </c>
      <c r="D18" s="73" t="s">
        <v>178</v>
      </c>
      <c r="E18" s="73" t="s">
        <v>146</v>
      </c>
      <c r="F18" s="3">
        <v>6</v>
      </c>
      <c r="G18" s="1"/>
      <c r="H18" s="1"/>
      <c r="I18" s="41"/>
    </row>
    <row r="19" spans="1:10" ht="15" x14ac:dyDescent="0.2">
      <c r="C19" s="64" t="s">
        <v>185</v>
      </c>
      <c r="D19" s="73" t="s">
        <v>179</v>
      </c>
      <c r="E19" s="73" t="s">
        <v>146</v>
      </c>
      <c r="F19" s="3">
        <v>6</v>
      </c>
      <c r="G19" s="1"/>
      <c r="H19" s="1"/>
      <c r="I19" s="41"/>
    </row>
    <row r="20" spans="1:10" x14ac:dyDescent="0.2">
      <c r="C20" s="40" t="s">
        <v>136</v>
      </c>
      <c r="D20" s="1"/>
      <c r="E20" s="3"/>
      <c r="F20" s="3">
        <v>3</v>
      </c>
      <c r="G20" s="1"/>
      <c r="H20" s="1"/>
      <c r="I20" s="41"/>
    </row>
    <row r="21" spans="1:10" x14ac:dyDescent="0.2">
      <c r="C21" s="40" t="s">
        <v>139</v>
      </c>
      <c r="D21" s="1"/>
      <c r="E21" s="3"/>
      <c r="F21" s="3">
        <v>3</v>
      </c>
      <c r="G21" s="1"/>
      <c r="H21" s="1"/>
      <c r="I21" s="41"/>
    </row>
    <row r="22" spans="1:10" x14ac:dyDescent="0.2">
      <c r="C22" s="40" t="s">
        <v>147</v>
      </c>
      <c r="D22" s="1"/>
      <c r="E22" s="3"/>
      <c r="F22" s="3">
        <v>1</v>
      </c>
      <c r="G22" s="1"/>
      <c r="H22" s="1"/>
      <c r="I22" s="41"/>
    </row>
    <row r="23" spans="1:10" x14ac:dyDescent="0.2">
      <c r="C23" s="40" t="s">
        <v>147</v>
      </c>
      <c r="D23" s="1"/>
      <c r="E23" s="3"/>
      <c r="F23" s="3">
        <v>1</v>
      </c>
      <c r="G23" s="1"/>
      <c r="H23" s="1"/>
      <c r="I23" s="41"/>
    </row>
    <row r="24" spans="1:10" ht="14.45" customHeight="1" thickBot="1" x14ac:dyDescent="0.25"/>
    <row r="25" spans="1:10" ht="15.75" thickBot="1" x14ac:dyDescent="0.25">
      <c r="A25" s="46"/>
      <c r="B25" s="133" t="s">
        <v>143</v>
      </c>
      <c r="C25" s="134"/>
      <c r="D25" s="134"/>
      <c r="E25" s="134"/>
      <c r="F25" s="134"/>
      <c r="G25" s="134"/>
      <c r="H25" s="134"/>
      <c r="I25" s="134"/>
      <c r="J25" s="135"/>
    </row>
    <row r="26" spans="1:10" ht="16.5" customHeight="1" x14ac:dyDescent="0.2">
      <c r="C26" s="60" t="s">
        <v>130</v>
      </c>
      <c r="D26" s="61" t="s">
        <v>123</v>
      </c>
      <c r="E26" s="62" t="s">
        <v>132</v>
      </c>
      <c r="F26" s="61" t="s">
        <v>100</v>
      </c>
      <c r="G26" s="61" t="s">
        <v>124</v>
      </c>
      <c r="H26" s="61" t="s">
        <v>125</v>
      </c>
      <c r="I26" s="63" t="s">
        <v>65</v>
      </c>
    </row>
    <row r="27" spans="1:10" x14ac:dyDescent="0.2">
      <c r="C27" s="40" t="s">
        <v>131</v>
      </c>
      <c r="D27" s="1" t="s">
        <v>296</v>
      </c>
      <c r="E27" s="3" t="s">
        <v>294</v>
      </c>
      <c r="F27" s="3">
        <v>3</v>
      </c>
      <c r="G27" s="1" t="s">
        <v>295</v>
      </c>
      <c r="H27" s="1">
        <v>2013</v>
      </c>
      <c r="I27" s="41" t="s">
        <v>177</v>
      </c>
    </row>
    <row r="28" spans="1:10" x14ac:dyDescent="0.2">
      <c r="C28" s="40" t="s">
        <v>133</v>
      </c>
      <c r="D28" s="1" t="s">
        <v>297</v>
      </c>
      <c r="E28" s="3" t="s">
        <v>294</v>
      </c>
      <c r="F28" s="3">
        <v>3</v>
      </c>
      <c r="G28" s="1" t="s">
        <v>295</v>
      </c>
      <c r="H28" s="1">
        <v>2010</v>
      </c>
      <c r="I28" s="41" t="s">
        <v>70</v>
      </c>
    </row>
    <row r="29" spans="1:10" x14ac:dyDescent="0.2">
      <c r="C29" s="40" t="s">
        <v>134</v>
      </c>
      <c r="D29" s="1" t="s">
        <v>305</v>
      </c>
      <c r="E29" s="3" t="s">
        <v>294</v>
      </c>
      <c r="F29" s="3">
        <v>3</v>
      </c>
      <c r="G29" s="1" t="s">
        <v>295</v>
      </c>
      <c r="H29" s="1">
        <v>2011</v>
      </c>
      <c r="I29" s="41" t="s">
        <v>70</v>
      </c>
    </row>
    <row r="30" spans="1:10" x14ac:dyDescent="0.2">
      <c r="C30" s="40" t="s">
        <v>135</v>
      </c>
      <c r="D30" s="1" t="s">
        <v>303</v>
      </c>
      <c r="E30" s="3" t="s">
        <v>294</v>
      </c>
      <c r="F30" s="3">
        <v>3</v>
      </c>
      <c r="G30" s="1" t="s">
        <v>295</v>
      </c>
      <c r="H30" s="1">
        <v>2011</v>
      </c>
      <c r="I30" s="41" t="s">
        <v>177</v>
      </c>
    </row>
    <row r="31" spans="1:10" x14ac:dyDescent="0.2">
      <c r="C31" s="40" t="s">
        <v>136</v>
      </c>
      <c r="D31" s="1" t="s">
        <v>304</v>
      </c>
      <c r="E31" s="3" t="s">
        <v>294</v>
      </c>
      <c r="F31" s="3">
        <v>3</v>
      </c>
      <c r="G31" s="1" t="s">
        <v>300</v>
      </c>
      <c r="H31" s="1">
        <v>2012</v>
      </c>
      <c r="I31" s="41" t="s">
        <v>70</v>
      </c>
    </row>
    <row r="32" spans="1:10" x14ac:dyDescent="0.2">
      <c r="C32" s="40" t="s">
        <v>144</v>
      </c>
      <c r="D32" s="1" t="s">
        <v>302</v>
      </c>
      <c r="E32" s="3" t="s">
        <v>294</v>
      </c>
      <c r="F32" s="3">
        <v>3</v>
      </c>
      <c r="G32" s="1" t="s">
        <v>300</v>
      </c>
      <c r="H32" s="1">
        <v>2012</v>
      </c>
      <c r="I32" s="41" t="s">
        <v>77</v>
      </c>
    </row>
    <row r="33" spans="1:10" x14ac:dyDescent="0.2">
      <c r="C33" s="40" t="s">
        <v>137</v>
      </c>
      <c r="D33" s="1" t="s">
        <v>299</v>
      </c>
      <c r="E33" s="3" t="s">
        <v>294</v>
      </c>
      <c r="F33" s="3">
        <v>3</v>
      </c>
      <c r="G33" s="1" t="s">
        <v>300</v>
      </c>
      <c r="H33" s="1">
        <v>2013</v>
      </c>
      <c r="I33" s="41" t="s">
        <v>70</v>
      </c>
    </row>
    <row r="34" spans="1:10" x14ac:dyDescent="0.2">
      <c r="C34" s="40" t="s">
        <v>138</v>
      </c>
      <c r="D34" s="1" t="s">
        <v>301</v>
      </c>
      <c r="E34" s="3" t="s">
        <v>294</v>
      </c>
      <c r="F34" s="3">
        <v>3</v>
      </c>
      <c r="G34" s="1" t="s">
        <v>300</v>
      </c>
      <c r="H34" s="1">
        <v>2014</v>
      </c>
      <c r="I34" s="41" t="s">
        <v>177</v>
      </c>
    </row>
    <row r="35" spans="1:10" x14ac:dyDescent="0.2">
      <c r="C35" s="40" t="s">
        <v>139</v>
      </c>
      <c r="D35" s="1" t="s">
        <v>298</v>
      </c>
      <c r="E35" s="3" t="s">
        <v>294</v>
      </c>
      <c r="F35" s="3">
        <v>3</v>
      </c>
      <c r="G35" s="1" t="s">
        <v>295</v>
      </c>
      <c r="H35" s="1">
        <v>2012</v>
      </c>
      <c r="I35" s="41" t="s">
        <v>70</v>
      </c>
    </row>
    <row r="36" spans="1:10" x14ac:dyDescent="0.2">
      <c r="C36" s="40" t="s">
        <v>147</v>
      </c>
      <c r="D36" s="1" t="s">
        <v>306</v>
      </c>
      <c r="E36" s="3" t="s">
        <v>146</v>
      </c>
      <c r="F36" s="3">
        <v>1</v>
      </c>
      <c r="G36" s="1" t="s">
        <v>300</v>
      </c>
      <c r="H36" s="1">
        <v>2017</v>
      </c>
      <c r="I36" s="41" t="s">
        <v>70</v>
      </c>
    </row>
    <row r="37" spans="1:10" x14ac:dyDescent="0.2">
      <c r="C37" s="40" t="s">
        <v>147</v>
      </c>
      <c r="D37" s="1" t="s">
        <v>307</v>
      </c>
      <c r="E37" s="3" t="s">
        <v>146</v>
      </c>
      <c r="F37" s="3">
        <v>1</v>
      </c>
      <c r="G37" s="1" t="s">
        <v>295</v>
      </c>
      <c r="H37" s="1">
        <v>2017</v>
      </c>
      <c r="I37" s="41" t="s">
        <v>177</v>
      </c>
    </row>
    <row r="38" spans="1:10" x14ac:dyDescent="0.2">
      <c r="C38" s="40" t="s">
        <v>140</v>
      </c>
      <c r="D38" s="1" t="s">
        <v>302</v>
      </c>
      <c r="E38" s="3" t="s">
        <v>294</v>
      </c>
      <c r="F38" s="3">
        <v>3</v>
      </c>
      <c r="G38" s="1" t="s">
        <v>300</v>
      </c>
      <c r="H38" s="1">
        <v>2012</v>
      </c>
      <c r="I38" s="41" t="s">
        <v>77</v>
      </c>
    </row>
    <row r="39" spans="1:10" x14ac:dyDescent="0.2">
      <c r="C39" s="40" t="s">
        <v>142</v>
      </c>
      <c r="D39" s="1" t="s">
        <v>299</v>
      </c>
      <c r="E39" s="3" t="s">
        <v>294</v>
      </c>
      <c r="F39" s="3">
        <v>3</v>
      </c>
      <c r="G39" s="1" t="s">
        <v>300</v>
      </c>
      <c r="H39" s="1">
        <v>2013</v>
      </c>
      <c r="I39" s="41" t="s">
        <v>70</v>
      </c>
    </row>
    <row r="40" spans="1:10" ht="13.5" thickBot="1" x14ac:dyDescent="0.25">
      <c r="C40" s="42" t="s">
        <v>141</v>
      </c>
      <c r="D40" s="43" t="s">
        <v>299</v>
      </c>
      <c r="E40" s="45" t="s">
        <v>294</v>
      </c>
      <c r="F40" s="45">
        <v>3</v>
      </c>
      <c r="G40" s="43" t="s">
        <v>300</v>
      </c>
      <c r="H40" s="43">
        <v>2013</v>
      </c>
      <c r="I40" s="44" t="s">
        <v>70</v>
      </c>
    </row>
    <row r="41" spans="1:10" ht="15" customHeight="1" thickBot="1" x14ac:dyDescent="0.25"/>
    <row r="42" spans="1:10" ht="15.75" thickBot="1" x14ac:dyDescent="0.25">
      <c r="A42" s="46"/>
      <c r="B42" s="133" t="s">
        <v>145</v>
      </c>
      <c r="C42" s="134"/>
      <c r="D42" s="134"/>
      <c r="E42" s="134"/>
      <c r="F42" s="134"/>
      <c r="G42" s="134"/>
      <c r="H42" s="134"/>
      <c r="I42" s="134"/>
      <c r="J42" s="135"/>
    </row>
    <row r="43" spans="1:10" ht="16.5" customHeight="1" x14ac:dyDescent="0.2">
      <c r="C43" s="47" t="s">
        <v>130</v>
      </c>
      <c r="D43" s="48" t="s">
        <v>123</v>
      </c>
      <c r="E43" s="49" t="s">
        <v>132</v>
      </c>
      <c r="F43" s="48" t="s">
        <v>100</v>
      </c>
      <c r="G43" s="48" t="s">
        <v>124</v>
      </c>
      <c r="H43" s="48" t="s">
        <v>125</v>
      </c>
      <c r="I43" s="50" t="s">
        <v>65</v>
      </c>
    </row>
    <row r="44" spans="1:10" ht="15" x14ac:dyDescent="0.2">
      <c r="C44" s="40" t="s">
        <v>180</v>
      </c>
      <c r="D44" s="73" t="s">
        <v>181</v>
      </c>
      <c r="E44" s="73" t="s">
        <v>146</v>
      </c>
      <c r="F44" s="3">
        <v>3</v>
      </c>
      <c r="G44" s="1"/>
      <c r="H44" s="1"/>
      <c r="I44" s="41"/>
    </row>
    <row r="45" spans="1:10" ht="15" x14ac:dyDescent="0.2">
      <c r="C45" s="40" t="s">
        <v>180</v>
      </c>
      <c r="D45" s="73" t="s">
        <v>182</v>
      </c>
      <c r="E45" s="73" t="s">
        <v>146</v>
      </c>
      <c r="F45" s="3">
        <v>3</v>
      </c>
      <c r="G45" s="1"/>
      <c r="H45" s="1"/>
      <c r="I45" s="41"/>
    </row>
    <row r="46" spans="1:10" ht="15" x14ac:dyDescent="0.2">
      <c r="C46" s="40" t="s">
        <v>180</v>
      </c>
      <c r="D46" s="73" t="s">
        <v>183</v>
      </c>
      <c r="E46" s="73" t="s">
        <v>146</v>
      </c>
      <c r="F46" s="3">
        <v>3</v>
      </c>
      <c r="G46" s="1"/>
      <c r="H46" s="1"/>
      <c r="I46" s="41"/>
    </row>
    <row r="47" spans="1:10" ht="15" x14ac:dyDescent="0.2">
      <c r="C47" s="40" t="s">
        <v>180</v>
      </c>
      <c r="D47" s="73" t="s">
        <v>184</v>
      </c>
      <c r="E47" s="73" t="s">
        <v>146</v>
      </c>
      <c r="F47" s="3">
        <v>3</v>
      </c>
      <c r="G47" s="1"/>
      <c r="H47" s="1"/>
      <c r="I47" s="41"/>
    </row>
    <row r="48" spans="1:10" x14ac:dyDescent="0.2">
      <c r="C48" s="40" t="s">
        <v>147</v>
      </c>
      <c r="D48" s="1"/>
      <c r="E48" s="3"/>
      <c r="F48" s="3"/>
      <c r="G48" s="1"/>
      <c r="H48" s="1"/>
      <c r="I48" s="41"/>
    </row>
    <row r="49" spans="1:11" x14ac:dyDescent="0.2">
      <c r="C49" s="40" t="s">
        <v>147</v>
      </c>
      <c r="D49" s="1"/>
      <c r="E49" s="3"/>
      <c r="F49" s="3"/>
      <c r="G49" s="1"/>
      <c r="H49" s="1"/>
      <c r="I49" s="41"/>
    </row>
    <row r="50" spans="1:11" ht="13.5" thickBot="1" x14ac:dyDescent="0.25"/>
    <row r="51" spans="1:11" ht="32.25" customHeight="1" thickBot="1" x14ac:dyDescent="0.25">
      <c r="A51" s="150" t="s">
        <v>155</v>
      </c>
      <c r="B51" s="151"/>
      <c r="C51" s="151"/>
      <c r="D51" s="151"/>
      <c r="E51" s="151"/>
      <c r="F51" s="151"/>
      <c r="G51" s="151"/>
      <c r="H51" s="151"/>
      <c r="I51" s="151"/>
      <c r="J51" s="151"/>
      <c r="K51" s="152"/>
    </row>
    <row r="52" spans="1:11" ht="16.149999999999999" customHeight="1" thickBot="1" x14ac:dyDescent="0.25"/>
    <row r="53" spans="1:11" ht="15.75" thickBot="1" x14ac:dyDescent="0.25">
      <c r="A53" s="46"/>
      <c r="B53" s="133" t="s">
        <v>156</v>
      </c>
      <c r="C53" s="134"/>
      <c r="D53" s="134"/>
      <c r="E53" s="134"/>
      <c r="F53" s="134"/>
      <c r="G53" s="134"/>
      <c r="H53" s="134"/>
      <c r="I53" s="134"/>
      <c r="J53" s="135"/>
    </row>
    <row r="54" spans="1:11" x14ac:dyDescent="0.2">
      <c r="C54" s="47" t="s">
        <v>130</v>
      </c>
      <c r="D54" s="48" t="s">
        <v>123</v>
      </c>
      <c r="E54" s="49" t="s">
        <v>132</v>
      </c>
      <c r="F54" s="48" t="s">
        <v>100</v>
      </c>
      <c r="G54" s="48" t="s">
        <v>124</v>
      </c>
      <c r="H54" s="48" t="s">
        <v>125</v>
      </c>
      <c r="I54" s="50" t="s">
        <v>65</v>
      </c>
    </row>
    <row r="55" spans="1:11" x14ac:dyDescent="0.2">
      <c r="C55" s="40" t="s">
        <v>151</v>
      </c>
      <c r="D55" s="1"/>
      <c r="E55" s="3" t="s">
        <v>146</v>
      </c>
      <c r="F55" s="3">
        <v>3</v>
      </c>
      <c r="G55" s="1"/>
      <c r="H55" s="1"/>
      <c r="I55" s="41"/>
    </row>
    <row r="56" spans="1:11" x14ac:dyDescent="0.2">
      <c r="C56" s="40" t="s">
        <v>152</v>
      </c>
      <c r="D56" s="1"/>
      <c r="E56" s="3" t="s">
        <v>146</v>
      </c>
      <c r="F56" s="3">
        <v>3</v>
      </c>
      <c r="G56" s="1"/>
      <c r="H56" s="1"/>
      <c r="I56" s="41"/>
    </row>
    <row r="57" spans="1:11" x14ac:dyDescent="0.2">
      <c r="C57" s="40" t="s">
        <v>153</v>
      </c>
      <c r="D57" s="1" t="s">
        <v>104</v>
      </c>
      <c r="E57" s="3" t="s">
        <v>146</v>
      </c>
      <c r="F57" s="3">
        <v>3</v>
      </c>
      <c r="G57" s="1"/>
      <c r="H57" s="1"/>
      <c r="I57" s="41"/>
    </row>
    <row r="58" spans="1:11" ht="13.5" thickBot="1" x14ac:dyDescent="0.25">
      <c r="C58" s="42" t="s">
        <v>154</v>
      </c>
      <c r="D58" s="43" t="str">
        <f>+IF(D57="ENGR 100W",D57," ")</f>
        <v>ENGR 100W</v>
      </c>
      <c r="E58" s="45" t="s">
        <v>146</v>
      </c>
      <c r="F58" s="45">
        <v>3</v>
      </c>
      <c r="G58" s="43"/>
      <c r="H58" s="43"/>
      <c r="I58" s="44"/>
    </row>
  </sheetData>
  <mergeCells count="12">
    <mergeCell ref="B53:J53"/>
    <mergeCell ref="A2:K2"/>
    <mergeCell ref="B14:J14"/>
    <mergeCell ref="B25:J25"/>
    <mergeCell ref="A3:J3"/>
    <mergeCell ref="A4:J4"/>
    <mergeCell ref="A5:J5"/>
    <mergeCell ref="A6:J6"/>
    <mergeCell ref="A10:K10"/>
    <mergeCell ref="A8:K8"/>
    <mergeCell ref="A51:K51"/>
    <mergeCell ref="B42:J42"/>
  </mergeCells>
  <phoneticPr fontId="25" type="noConversion"/>
  <conditionalFormatting sqref="B25:J25">
    <cfRule type="expression" dxfId="2" priority="1" stopIfTrue="1">
      <formula>K3&lt;&gt;""</formula>
    </cfRule>
  </conditionalFormatting>
  <conditionalFormatting sqref="C26:C40">
    <cfRule type="expression" dxfId="1" priority="2" stopIfTrue="1">
      <formula>$K$3&lt;&gt;""</formula>
    </cfRule>
  </conditionalFormatting>
  <conditionalFormatting sqref="C16">
    <cfRule type="cellIs" dxfId="0" priority="3" stopIfTrue="1" operator="equal">
      <formula>"""Y"""</formula>
    </cfRule>
  </conditionalFormatting>
  <pageMargins left="0.71" right="0.35" top="0.27" bottom="0.49" header="0.34" footer="0.5"/>
  <pageSetup scale="7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S83"/>
  <sheetViews>
    <sheetView showZeros="0" tabSelected="1" zoomScale="75" workbookViewId="0">
      <selection activeCell="G5" sqref="G5"/>
    </sheetView>
  </sheetViews>
  <sheetFormatPr defaultRowHeight="12.75" x14ac:dyDescent="0.2"/>
  <cols>
    <col min="2" max="2" width="17.7109375" customWidth="1"/>
    <col min="3" max="3" width="39.140625" customWidth="1"/>
    <col min="4" max="4" width="7.5703125" customWidth="1"/>
    <col min="7" max="7" width="15.28515625" customWidth="1"/>
    <col min="8" max="8" width="38.85546875" customWidth="1"/>
    <col min="9" max="9" width="7.7109375" customWidth="1"/>
    <col min="10" max="10" width="9.85546875" customWidth="1"/>
  </cols>
  <sheetData>
    <row r="1" spans="1:19" ht="18" x14ac:dyDescent="0.25">
      <c r="B1" s="159" t="s">
        <v>272</v>
      </c>
      <c r="C1" s="159"/>
      <c r="D1" s="159"/>
      <c r="E1" s="159"/>
      <c r="F1" s="159"/>
      <c r="G1" s="159"/>
      <c r="H1" s="159"/>
      <c r="I1" s="159"/>
    </row>
    <row r="2" spans="1:19" ht="18" x14ac:dyDescent="0.25">
      <c r="B2" s="159" t="s">
        <v>106</v>
      </c>
      <c r="C2" s="159"/>
      <c r="D2" s="159"/>
      <c r="E2" s="159"/>
      <c r="F2" s="159"/>
      <c r="G2" s="159"/>
      <c r="H2" s="159"/>
    </row>
    <row r="3" spans="1:19" s="35" customFormat="1" ht="15.75" x14ac:dyDescent="0.25">
      <c r="E3" s="35" t="s">
        <v>98</v>
      </c>
      <c r="H3" s="199">
        <f>+'TRANSCRIPT INFORMATION'!H8</f>
        <v>0</v>
      </c>
    </row>
    <row r="4" spans="1:19" s="35" customFormat="1" ht="18" x14ac:dyDescent="0.25">
      <c r="B4" s="35" t="s">
        <v>99</v>
      </c>
      <c r="C4" s="212" t="str">
        <f>'TRANSCRIPT INFORMATION'!C6&amp;" "&amp;'TRANSCRIPT INFORMATION'!C5</f>
        <v xml:space="preserve"> </v>
      </c>
      <c r="D4" s="200"/>
      <c r="E4" s="35" t="s">
        <v>262</v>
      </c>
      <c r="G4" s="201">
        <f>+'TRANSCRIPT INFORMATION'!C7</f>
        <v>0</v>
      </c>
      <c r="H4" s="200"/>
      <c r="I4" s="200"/>
    </row>
    <row r="5" spans="1:19" s="35" customFormat="1" ht="15.75" x14ac:dyDescent="0.25">
      <c r="E5" s="35" t="s">
        <v>200</v>
      </c>
      <c r="G5" s="202"/>
      <c r="H5" s="200"/>
      <c r="I5" s="200"/>
    </row>
    <row r="6" spans="1:19" ht="13.5" thickBot="1" x14ac:dyDescent="0.25"/>
    <row r="7" spans="1:19" ht="13.5" thickBot="1" x14ac:dyDescent="0.25">
      <c r="A7" s="153" t="s">
        <v>201</v>
      </c>
      <c r="B7" s="154"/>
      <c r="C7" s="154"/>
      <c r="D7" s="154"/>
      <c r="E7" s="154"/>
      <c r="F7" s="154"/>
      <c r="G7" s="154"/>
      <c r="H7" s="154"/>
      <c r="I7" s="154"/>
      <c r="J7" s="155"/>
    </row>
    <row r="8" spans="1:19" s="29" customFormat="1" ht="25.5" x14ac:dyDescent="0.2">
      <c r="A8" s="30" t="s">
        <v>102</v>
      </c>
      <c r="B8" s="32" t="s">
        <v>101</v>
      </c>
      <c r="C8" s="32" t="s">
        <v>103</v>
      </c>
      <c r="D8" s="33" t="s">
        <v>100</v>
      </c>
      <c r="E8" s="34" t="s">
        <v>65</v>
      </c>
      <c r="F8" s="30" t="s">
        <v>102</v>
      </c>
      <c r="G8" s="32" t="s">
        <v>101</v>
      </c>
      <c r="H8" s="32" t="s">
        <v>103</v>
      </c>
      <c r="I8" s="33" t="s">
        <v>100</v>
      </c>
      <c r="J8" s="34" t="s">
        <v>65</v>
      </c>
      <c r="K8"/>
      <c r="L8"/>
      <c r="M8"/>
      <c r="N8"/>
      <c r="O8"/>
      <c r="P8"/>
      <c r="Q8"/>
      <c r="R8"/>
      <c r="S8"/>
    </row>
    <row r="9" spans="1:19" s="203" customFormat="1" ht="18.75" x14ac:dyDescent="0.2">
      <c r="A9" s="186"/>
      <c r="B9" s="187">
        <f>+IF('TRANSCRIPT INFORMATION'!E30="N",'TRANSCRIPT INFORMATION'!B30,IF('TRANSCRIPT INFORMATION'!F30="N",'TRANSCRIPT INFORMATION'!B30,))</f>
        <v>0</v>
      </c>
      <c r="C9" s="188">
        <f>+IF('TRANSCRIPT INFORMATION'!E30="N",'TRANSCRIPT INFORMATION'!C30,IF('TRANSCRIPT INFORMATION'!F30="N",'TRANSCRIPT INFORMATION'!C30,))</f>
        <v>0</v>
      </c>
      <c r="D9" s="189">
        <f>+IF('TRANSCRIPT INFORMATION'!E30="N",'TRANSCRIPT INFORMATION'!D30,IF('TRANSCRIPT INFORMATION'!F30="N",'TRANSCRIPT INFORMATION'!D30,))</f>
        <v>0</v>
      </c>
      <c r="E9" s="195"/>
      <c r="F9" s="186"/>
      <c r="G9" s="187">
        <f>+IF('TRANSCRIPT INFORMATION'!$E$44="N",'TRANSCRIPT INFORMATION'!$B$44,IF('TRANSCRIPT INFORMATION'!$F$44="N",'TRANSCRIPT INFORMATION'!$B$44,))</f>
        <v>0</v>
      </c>
      <c r="H9" s="188">
        <f>+IF('TRANSCRIPT INFORMATION'!$E$44="N",'TRANSCRIPT INFORMATION'!$C$44,IF('TRANSCRIPT INFORMATION'!$F$44="N",'TRANSCRIPT INFORMATION'!$C$44,))</f>
        <v>0</v>
      </c>
      <c r="I9" s="189">
        <f>+IF('TRANSCRIPT INFORMATION'!$E$44="N",'TRANSCRIPT INFORMATION'!$D$44,IF('TRANSCRIPT INFORMATION'!$F$44="N",'TRANSCRIPT INFORMATION'!$D$44,))</f>
        <v>0</v>
      </c>
      <c r="J9" s="195"/>
      <c r="K9" s="22"/>
      <c r="L9" s="22"/>
      <c r="M9" s="22"/>
      <c r="N9" s="22"/>
      <c r="O9" s="22"/>
      <c r="P9" s="22"/>
      <c r="Q9" s="22"/>
      <c r="R9" s="22"/>
      <c r="S9" s="22"/>
    </row>
    <row r="10" spans="1:19" s="204" customFormat="1" ht="18.75" x14ac:dyDescent="0.2">
      <c r="A10" s="190">
        <f>+IF('TRANSCRIPT INFORMATION'!E30="N",'TRANSCRIPT INFORMATION'!G30,IF('TRANSCRIPT INFORMATION'!F30="N",'TRANSCRIPT INFORMATION'!G30,))</f>
        <v>0</v>
      </c>
      <c r="B10" s="191" t="str">
        <f>+IF('TRANSCRIPT INFORMATION'!E30="N",'TRANSCRIPT INFORMATION'!H30,IF('TRANSCRIPT INFORMATION'!F30="N",'TRANSCRIPT INFORMATION'!H30,'TRANSCRIPT INFORMATION'!B30))</f>
        <v>ENGR 10</v>
      </c>
      <c r="C10" s="192" t="str">
        <f>+IF('TRANSCRIPT INFORMATION'!E30="N",'TRANSCRIPT INFORMATION'!I30,IF('TRANSCRIPT INFORMATION'!F30="N",'TRANSCRIPT INFORMATION'!I30,'TRANSCRIPT INFORMATION'!C30))</f>
        <v>INTRODUCTION TO ENGINEERING</v>
      </c>
      <c r="D10" s="193">
        <f>+IF('TRANSCRIPT INFORMATION'!E30="N",'TRANSCRIPT INFORMATION'!J30&amp;'TRANSCRIPT INFORMATION'!K30,IF('TRANSCRIPT INFORMATION'!F30="N",'TRANSCRIPT INFORMATION'!J30&amp;'TRANSCRIPT INFORMATION'!K30,'TRANSCRIPT INFORMATION'!D30))</f>
        <v>3</v>
      </c>
      <c r="E10" s="196" t="str">
        <f>IF('TRANSCRIPT INFORMATION'!L30="N/A"," ",'TRANSCRIPT INFORMATION'!L30)&amp;" "&amp;+IF('TRANSCRIPT INFORMATION'!O30="N/A"," ",'TRANSCRIPT INFORMATION'!O30)</f>
        <v xml:space="preserve">  </v>
      </c>
      <c r="F10" s="190">
        <f>+IF('TRANSCRIPT INFORMATION'!$E$44="N",'TRANSCRIPT INFORMATION'!$G$44,IF('TRANSCRIPT INFORMATION'!$F$44="N",'TRANSCRIPT INFORMATION'!$G$44,))</f>
        <v>0</v>
      </c>
      <c r="G10" s="191" t="str">
        <f>+IF('TRANSCRIPT INFORMATION'!$E$44="N",'TRANSCRIPT INFORMATION'!$H$44,IF('TRANSCRIPT INFORMATION'!$F$44="N",'TRANSCRIPT INFORMATION'!$H$44,'TRANSCRIPT INFORMATION'!$B$44))</f>
        <v>CHE 160A</v>
      </c>
      <c r="H10" s="192" t="str">
        <f>+IF('TRANSCRIPT INFORMATION'!$E$44="N",'TRANSCRIPT INFORMATION'!$I$44,IF('TRANSCRIPT INFORMATION'!$F$44="N",'TRANSCRIPT INFORMATION'!$I$44,'TRANSCRIPT INFORMATION'!$C$44))</f>
        <v>UNIT OPERATIONS I</v>
      </c>
      <c r="I10" s="193">
        <f>+IF('TRANSCRIPT INFORMATION'!$E$44="N",'TRANSCRIPT INFORMATION'!$J$44&amp;'TRANSCRIPT INFORMATION'!$K$44,IF('TRANSCRIPT INFORMATION'!$F$44="N",'TRANSCRIPT INFORMATION'!$K$44&amp;'TRANSCRIPT INFORMATION'!$K$44,'TRANSCRIPT INFORMATION'!$D$44))</f>
        <v>4</v>
      </c>
      <c r="J10" s="196" t="str">
        <f>IF('TRANSCRIPT INFORMATION'!$L$44="N/A"," ",'TRANSCRIPT INFORMATION'!$L$44)&amp;" "&amp;+IF('TRANSCRIPT INFORMATION'!$O$44="N/A"," ",'TRANSCRIPT INFORMATION'!$O$44)</f>
        <v xml:space="preserve">  </v>
      </c>
      <c r="K10" s="22"/>
      <c r="L10" s="22"/>
      <c r="M10" s="22"/>
      <c r="N10" s="22"/>
      <c r="O10" s="22"/>
      <c r="P10" s="22"/>
      <c r="Q10" s="22"/>
      <c r="R10" s="22"/>
      <c r="S10" s="22"/>
    </row>
    <row r="11" spans="1:19" s="194" customFormat="1" ht="18.75" x14ac:dyDescent="0.2">
      <c r="A11" s="186"/>
      <c r="B11" s="187">
        <f>+IF('TRANSCRIPT INFORMATION'!E31="N",'TRANSCRIPT INFORMATION'!B31,IF('TRANSCRIPT INFORMATION'!F31="N",'TRANSCRIPT INFORMATION'!B31,))</f>
        <v>0</v>
      </c>
      <c r="C11" s="188">
        <f>+IF('TRANSCRIPT INFORMATION'!E31="N",'TRANSCRIPT INFORMATION'!C31,IF('TRANSCRIPT INFORMATION'!F31="N",'TRANSCRIPT INFORMATION'!C31,))</f>
        <v>0</v>
      </c>
      <c r="D11" s="189">
        <f>+IF('TRANSCRIPT INFORMATION'!E31="N",'TRANSCRIPT INFORMATION'!D31,IF('TRANSCRIPT INFORMATION'!F31="N",'TRANSCRIPT INFORMATION'!D31,))</f>
        <v>0</v>
      </c>
      <c r="E11" s="195"/>
      <c r="F11" s="186"/>
      <c r="G11" s="187">
        <f>+IF('TRANSCRIPT INFORMATION'!$E$45="N",'TRANSCRIPT INFORMATION'!$B$45,IF('TRANSCRIPT INFORMATION'!$F$45="N",'TRANSCRIPT INFORMATION'!$B$45,))</f>
        <v>0</v>
      </c>
      <c r="H11" s="188">
        <f>+IF('TRANSCRIPT INFORMATION'!$E$45="N",'TRANSCRIPT INFORMATION'!$C$45,IF('TRANSCRIPT INFORMATION'!$F$45="N",'TRANSCRIPT INFORMATION'!$C$45,))</f>
        <v>0</v>
      </c>
      <c r="I11" s="189">
        <f>+IF('TRANSCRIPT INFORMATION'!$E$45="N",'TRANSCRIPT INFORMATION'!$D$45,IF('TRANSCRIPT INFORMATION'!$F$45="N",'TRANSCRIPT INFORMATION'!$D$45,))</f>
        <v>0</v>
      </c>
      <c r="J11" s="195"/>
      <c r="K11" s="22"/>
      <c r="L11" s="22"/>
      <c r="M11" s="22"/>
      <c r="N11" s="22"/>
      <c r="O11" s="22"/>
      <c r="P11" s="22"/>
      <c r="Q11" s="22"/>
      <c r="R11" s="22"/>
      <c r="S11" s="22"/>
    </row>
    <row r="12" spans="1:19" s="194" customFormat="1" ht="18.75" x14ac:dyDescent="0.2">
      <c r="A12" s="190">
        <f>+IF('TRANSCRIPT INFORMATION'!E31="N",'TRANSCRIPT INFORMATION'!G31,IF('TRANSCRIPT INFORMATION'!F31="N",'TRANSCRIPT INFORMATION'!G31,))</f>
        <v>0</v>
      </c>
      <c r="B12" s="191" t="str">
        <f>+IF('TRANSCRIPT INFORMATION'!E31="N",'TRANSCRIPT INFORMATION'!H31,IF('TRANSCRIPT INFORMATION'!F31="N",'TRANSCRIPT INFORMATION'!H31,'TRANSCRIPT INFORMATION'!B31))</f>
        <v>MATE 25</v>
      </c>
      <c r="C12" s="192" t="str">
        <f>+IF('TRANSCRIPT INFORMATION'!E31="N",'TRANSCRIPT INFORMATION'!I31,IF('TRANSCRIPT INFORMATION'!F31="N",'TRANSCRIPT INFORMATION'!I31,'TRANSCRIPT INFORMATION'!C31))</f>
        <v>INTRODUCTION TO MATERIALS</v>
      </c>
      <c r="D12" s="193">
        <f>+IF('TRANSCRIPT INFORMATION'!E31="N",'TRANSCRIPT INFORMATION'!J31&amp;'TRANSCRIPT INFORMATION'!K31,IF('TRANSCRIPT INFORMATION'!F31="N",'TRANSCRIPT INFORMATION'!J31&amp;'TRANSCRIPT INFORMATION'!K31,'TRANSCRIPT INFORMATION'!D31))</f>
        <v>3</v>
      </c>
      <c r="E12" s="196" t="str">
        <f>IF('TRANSCRIPT INFORMATION'!L31="N/A"," ",'TRANSCRIPT INFORMATION'!L31)&amp;" "&amp;+IF('TRANSCRIPT INFORMATION'!O31="N/A"," ",'TRANSCRIPT INFORMATION'!O31)</f>
        <v xml:space="preserve">  </v>
      </c>
      <c r="F12" s="190">
        <f>+IF('TRANSCRIPT INFORMATION'!$E$45="N",'TRANSCRIPT INFORMATION'!$G$45,IF('TRANSCRIPT INFORMATION'!$F$45="N",'TRANSCRIPT INFORMATION'!$G$45,))</f>
        <v>0</v>
      </c>
      <c r="G12" s="191" t="str">
        <f>+IF('TRANSCRIPT INFORMATION'!$E$45="N",'TRANSCRIPT INFORMATION'!$H$45,IF('TRANSCRIPT INFORMATION'!$F$45="N",'TRANSCRIPT INFORMATION'!$H$45,'TRANSCRIPT INFORMATION'!$B$45))</f>
        <v>CHE 160B</v>
      </c>
      <c r="H12" s="192" t="str">
        <f>+IF('TRANSCRIPT INFORMATION'!$E$45="N",'TRANSCRIPT INFORMATION'!$I$45,IF('TRANSCRIPT INFORMATION'!$F$45="N",'TRANSCRIPT INFORMATION'!$I$45,'TRANSCRIPT INFORMATION'!$C$45))</f>
        <v>UNIT OPERATIONS II</v>
      </c>
      <c r="I12" s="193">
        <f>+IF('TRANSCRIPT INFORMATION'!E45="N",'TRANSCRIPT INFORMATION'!J45&amp;'TRANSCRIPT INFORMATION'!K45,IF('TRANSCRIPT INFORMATION'!F45="N",'TRANSCRIPT INFORMATION'!K45&amp;'TRANSCRIPT INFORMATION'!K45,'TRANSCRIPT INFORMATION'!D45))</f>
        <v>4</v>
      </c>
      <c r="J12" s="196" t="str">
        <f>IF('TRANSCRIPT INFORMATION'!$L$45="N/A"," ",'TRANSCRIPT INFORMATION'!$L$45)&amp;" "&amp;+IF('TRANSCRIPT INFORMATION'!$O$45="N/A"," ",'TRANSCRIPT INFORMATION'!$O$45)</f>
        <v xml:space="preserve">  </v>
      </c>
      <c r="K12" s="22"/>
      <c r="L12" s="22"/>
      <c r="M12" s="22"/>
      <c r="N12" s="22"/>
      <c r="O12" s="22"/>
      <c r="P12" s="22"/>
      <c r="Q12" s="22"/>
      <c r="R12" s="22"/>
      <c r="S12" s="22"/>
    </row>
    <row r="13" spans="1:19" s="194" customFormat="1" ht="18.75" x14ac:dyDescent="0.2">
      <c r="A13" s="186"/>
      <c r="B13" s="187">
        <f>+IF('TRANSCRIPT INFORMATION'!E32="N",'TRANSCRIPT INFORMATION'!B32,IF('TRANSCRIPT INFORMATION'!F32="N",'TRANSCRIPT INFORMATION'!B32,))</f>
        <v>0</v>
      </c>
      <c r="C13" s="188">
        <f>+IF('TRANSCRIPT INFORMATION'!E32="N",'TRANSCRIPT INFORMATION'!C32,IF('TRANSCRIPT INFORMATION'!F32="N",'TRANSCRIPT INFORMATION'!C32,))</f>
        <v>0</v>
      </c>
      <c r="D13" s="189">
        <f>+IF('TRANSCRIPT INFORMATION'!E32="N",'TRANSCRIPT INFORMATION'!D32,IF('TRANSCRIPT INFORMATION'!F32="N",'TRANSCRIPT INFORMATION'!D32,))</f>
        <v>0</v>
      </c>
      <c r="E13" s="195"/>
      <c r="F13" s="186"/>
      <c r="G13" s="187">
        <f>+IF('TRANSCRIPT INFORMATION'!$E$46="N",'TRANSCRIPT INFORMATION'!$B$46,IF('TRANSCRIPT INFORMATION'!$F$46="N",'TRANSCRIPT INFORMATION'!$B$46,))</f>
        <v>0</v>
      </c>
      <c r="H13" s="188">
        <f>+IF('TRANSCRIPT INFORMATION'!$E$46="N",'TRANSCRIPT INFORMATION'!$C$46,IF('TRANSCRIPT INFORMATION'!$F$46="N",'TRANSCRIPT INFORMATION'!$C$46,))</f>
        <v>0</v>
      </c>
      <c r="I13" s="189">
        <f>+IF('TRANSCRIPT INFORMATION'!$E$46="N",'TRANSCRIPT INFORMATION'!$D$46,IF('TRANSCRIPT INFORMATION'!$F$46="N",'TRANSCRIPT INFORMATION'!$D$46,))</f>
        <v>0</v>
      </c>
      <c r="J13" s="195"/>
      <c r="K13" s="22"/>
      <c r="L13" s="22"/>
      <c r="M13" s="22"/>
      <c r="N13" s="22"/>
      <c r="O13" s="22"/>
      <c r="P13" s="22"/>
      <c r="Q13" s="22"/>
      <c r="R13" s="22"/>
      <c r="S13" s="22"/>
    </row>
    <row r="14" spans="1:19" s="194" customFormat="1" ht="30" x14ac:dyDescent="0.2">
      <c r="A14" s="190">
        <f>+IF('TRANSCRIPT INFORMATION'!E32="N",'TRANSCRIPT INFORMATION'!G32,IF('TRANSCRIPT INFORMATION'!F32="N",'TRANSCRIPT INFORMATION'!G32,))</f>
        <v>0</v>
      </c>
      <c r="B14" s="191" t="str">
        <f>+IF('TRANSCRIPT INFORMATION'!E32="N",'TRANSCRIPT INFORMATION'!H32,IF('TRANSCRIPT INFORMATION'!F32="N",'TRANSCRIPT INFORMATION'!H32,'TRANSCRIPT INFORMATION'!B32))</f>
        <v>CE 99</v>
      </c>
      <c r="C14" s="192" t="str">
        <f>+IF('TRANSCRIPT INFORMATION'!E32="N",'TRANSCRIPT INFORMATION'!I32,IF('TRANSCRIPT INFORMATION'!F32="N",'TRANSCRIPT INFORMATION'!I32,'TRANSCRIPT INFORMATION'!C32))</f>
        <v>STATICS</v>
      </c>
      <c r="D14" s="193">
        <f>+IF('TRANSCRIPT INFORMATION'!E32="N",'TRANSCRIPT INFORMATION'!J32&amp;'TRANSCRIPT INFORMATION'!K32,IF('TRANSCRIPT INFORMATION'!F32="N",'TRANSCRIPT INFORMATION'!J32&amp;'TRANSCRIPT INFORMATION'!K32,'TRANSCRIPT INFORMATION'!D32))</f>
        <v>2</v>
      </c>
      <c r="E14" s="196" t="str">
        <f>IF('TRANSCRIPT INFORMATION'!L32="N/A"," ",'TRANSCRIPT INFORMATION'!L32)&amp;" "&amp;+IF('TRANSCRIPT INFORMATION'!O32="N/A"," ",'TRANSCRIPT INFORMATION'!O32)</f>
        <v xml:space="preserve">  </v>
      </c>
      <c r="F14" s="190">
        <f>+IF('TRANSCRIPT INFORMATION'!$E$46="N",'TRANSCRIPT INFORMATION'!$G$46,IF('TRANSCRIPT INFORMATION'!$F$46="N",'TRANSCRIPT INFORMATION'!$G$46,))</f>
        <v>0</v>
      </c>
      <c r="G14" s="191" t="str">
        <f>+IF('TRANSCRIPT INFORMATION'!$E$46="N",'TRANSCRIPT INFORMATION'!$H$46,IF('TRANSCRIPT INFORMATION'!$F$46="N",'TRANSCRIPT INFORMATION'!$H$46,'TRANSCRIPT INFORMATION'!$B$46))</f>
        <v>CHE 161</v>
      </c>
      <c r="H14" s="192" t="str">
        <f>+IF('TRANSCRIPT INFORMATION'!$E$46="N",'TRANSCRIPT INFORMATION'!$I$46,IF('TRANSCRIPT INFORMATION'!$F$46="N",'TRANSCRIPT INFORMATION'!$I$46,'TRANSCRIPT INFORMATION'!$C$46))</f>
        <v>PROCESS SAFETY &amp; ENGR. ETHICS</v>
      </c>
      <c r="I14" s="193">
        <f>+IF('TRANSCRIPT INFORMATION'!$E$46="N",'TRANSCRIPT INFORMATION'!$J$46&amp;'TRANSCRIPT INFORMATION'!$K$46,IF('TRANSCRIPT INFORMATION'!$F$46="N",'TRANSCRIPT INFORMATION'!$K$46&amp;'TRANSCRIPT INFORMATION'!$K$46,'TRANSCRIPT INFORMATION'!$D$46))</f>
        <v>1</v>
      </c>
      <c r="J14" s="196" t="str">
        <f>IF('TRANSCRIPT INFORMATION'!$L$46="N/A"," ",'TRANSCRIPT INFORMATION'!$L$46)&amp;" "&amp;+IF('TRANSCRIPT INFORMATION'!$O$46="N/A"," ",'TRANSCRIPT INFORMATION'!$O$46)</f>
        <v xml:space="preserve">  </v>
      </c>
      <c r="K14" s="22"/>
      <c r="L14" s="22"/>
      <c r="M14" s="22"/>
      <c r="N14" s="22"/>
      <c r="O14" s="22"/>
      <c r="P14" s="22"/>
      <c r="Q14" s="22"/>
      <c r="R14" s="22"/>
      <c r="S14" s="22"/>
    </row>
    <row r="15" spans="1:19" s="194" customFormat="1" ht="18.75" x14ac:dyDescent="0.2">
      <c r="A15" s="186"/>
      <c r="B15" s="187">
        <f>+IF('TRANSCRIPT INFORMATION'!E33="N",'TRANSCRIPT INFORMATION'!B33,IF('TRANSCRIPT INFORMATION'!F33="N",'TRANSCRIPT INFORMATION'!B33,))</f>
        <v>0</v>
      </c>
      <c r="C15" s="188">
        <f>+IF('TRANSCRIPT INFORMATION'!E33="N",'TRANSCRIPT INFORMATION'!C33,IF('TRANSCRIPT INFORMATION'!F33="N",'TRANSCRIPT INFORMATION'!C33,))</f>
        <v>0</v>
      </c>
      <c r="D15" s="189">
        <f>+IF('TRANSCRIPT INFORMATION'!E33="N",'TRANSCRIPT INFORMATION'!D33,IF('TRANSCRIPT INFORMATION'!F33="N",'TRANSCRIPT INFORMATION'!D33,))</f>
        <v>0</v>
      </c>
      <c r="E15" s="195"/>
      <c r="F15" s="186"/>
      <c r="G15" s="187">
        <f>+IF('TRANSCRIPT INFORMATION'!$E$47="N",'TRANSCRIPT INFORMATION'!$B$47,IF('TRANSCRIPT INFORMATION'!$F$47="N",'TRANSCRIPT INFORMATION'!$B$47,))</f>
        <v>0</v>
      </c>
      <c r="H15" s="188">
        <f>+IF('TRANSCRIPT INFORMATION'!$E$47="N",'TRANSCRIPT INFORMATION'!$C$47,IF('TRANSCRIPT INFORMATION'!$F$47="N",'TRANSCRIPT INFORMATION'!$C$47,))</f>
        <v>0</v>
      </c>
      <c r="I15" s="189">
        <f>+IF('TRANSCRIPT INFORMATION'!$E$47="N",'TRANSCRIPT INFORMATION'!$D$47,IF('TRANSCRIPT INFORMATION'!$F$47="N",'TRANSCRIPT INFORMATION'!$D$47,))</f>
        <v>0</v>
      </c>
      <c r="J15" s="195"/>
      <c r="K15" s="22"/>
      <c r="L15" s="22"/>
      <c r="M15" s="22"/>
      <c r="N15" s="22"/>
      <c r="O15" s="22"/>
      <c r="P15" s="22"/>
      <c r="Q15" s="22"/>
      <c r="R15" s="22"/>
      <c r="S15" s="22"/>
    </row>
    <row r="16" spans="1:19" s="194" customFormat="1" ht="18.75" x14ac:dyDescent="0.2">
      <c r="A16" s="190">
        <f>+IF('TRANSCRIPT INFORMATION'!E33="N",'TRANSCRIPT INFORMATION'!G33,IF('TRANSCRIPT INFORMATION'!F33="N",'TRANSCRIPT INFORMATION'!G33,))</f>
        <v>0</v>
      </c>
      <c r="B16" s="191">
        <f>+IF('TRANSCRIPT INFORMATION'!E33="N",'TRANSCRIPT INFORMATION'!H33,IF('TRANSCRIPT INFORMATION'!F33="N",'TRANSCRIPT INFORMATION'!H33,'TRANSCRIPT INFORMATION'!B33))</f>
        <v>0</v>
      </c>
      <c r="C16" s="192">
        <f>+IF('TRANSCRIPT INFORMATION'!E33="N",'TRANSCRIPT INFORMATION'!I33,IF('TRANSCRIPT INFORMATION'!F33="N",'TRANSCRIPT INFORMATION'!I33,'TRANSCRIPT INFORMATION'!C33))</f>
        <v>0</v>
      </c>
      <c r="D16" s="193">
        <f>+IF('TRANSCRIPT INFORMATION'!E33="N",'TRANSCRIPT INFORMATION'!J33&amp;'TRANSCRIPT INFORMATION'!K33,IF('TRANSCRIPT INFORMATION'!F33="N",'TRANSCRIPT INFORMATION'!J33&amp;'TRANSCRIPT INFORMATION'!K33,'TRANSCRIPT INFORMATION'!D33))</f>
        <v>0</v>
      </c>
      <c r="E16" s="196" t="str">
        <f>IF('TRANSCRIPT INFORMATION'!L33="N/A"," ",'TRANSCRIPT INFORMATION'!L33)&amp;" "&amp;+IF('TRANSCRIPT INFORMATION'!O33="N/A"," ",'TRANSCRIPT INFORMATION'!O33)</f>
        <v xml:space="preserve">  </v>
      </c>
      <c r="F16" s="190">
        <f>+IF('TRANSCRIPT INFORMATION'!$E$47="N",'TRANSCRIPT INFORMATION'!$G$47,IF('TRANSCRIPT INFORMATION'!$F$47="N",'TRANSCRIPT INFORMATION'!$G$47,))</f>
        <v>0</v>
      </c>
      <c r="G16" s="191" t="str">
        <f>+IF('TRANSCRIPT INFORMATION'!$E$47="N",'TRANSCRIPT INFORMATION'!$H$47,IF('TRANSCRIPT INFORMATION'!$F$47="N",'TRANSCRIPT INFORMATION'!$H$47,'TRANSCRIPT INFORMATION'!$B$47))</f>
        <v>CHE 161L</v>
      </c>
      <c r="H16" s="192" t="str">
        <f>+IF('TRANSCRIPT INFORMATION'!$E$47="N",'TRANSCRIPT INFORMATION'!$I$47,IF('TRANSCRIPT INFORMATION'!$F$47="N",'TRANSCRIPT INFORMATION'!$I$47,'TRANSCRIPT INFORMATION'!$C$47))</f>
        <v>UNDGRD CHE LAB</v>
      </c>
      <c r="I16" s="193">
        <f>+IF('TRANSCRIPT INFORMATION'!$E$47="N",'TRANSCRIPT INFORMATION'!$J$47&amp;'TRANSCRIPT INFORMATION'!$K$47,IF('TRANSCRIPT INFORMATION'!$F$47="N",'TRANSCRIPT INFORMATION'!$K$47&amp;'TRANSCRIPT INFORMATION'!$K$47,'TRANSCRIPT INFORMATION'!$D$47))</f>
        <v>2</v>
      </c>
      <c r="J16" s="196" t="str">
        <f>IF('TRANSCRIPT INFORMATION'!$L$47="N/A"," ",'TRANSCRIPT INFORMATION'!$L$47)&amp;" "&amp;+IF('TRANSCRIPT INFORMATION'!$O$47="N/A"," ",'TRANSCRIPT INFORMATION'!$O$47)</f>
        <v xml:space="preserve">  </v>
      </c>
      <c r="K16" s="22"/>
      <c r="L16" s="22"/>
      <c r="M16" s="22"/>
      <c r="N16" s="22"/>
      <c r="O16" s="22"/>
      <c r="P16" s="22"/>
      <c r="Q16" s="22"/>
      <c r="R16" s="22"/>
      <c r="S16" s="22"/>
    </row>
    <row r="17" spans="1:19" s="194" customFormat="1" ht="18.75" x14ac:dyDescent="0.2">
      <c r="A17" s="186"/>
      <c r="B17" s="187">
        <f>+IF('TRANSCRIPT INFORMATION'!E34="N",'TRANSCRIPT INFORMATION'!B34,IF('TRANSCRIPT INFORMATION'!F34="N",'TRANSCRIPT INFORMATION'!B34,))</f>
        <v>0</v>
      </c>
      <c r="C17" s="188">
        <f>+IF('TRANSCRIPT INFORMATION'!E34="N",'TRANSCRIPT INFORMATION'!C34,IF('TRANSCRIPT INFORMATION'!F34="N",'TRANSCRIPT INFORMATION'!C34,))</f>
        <v>0</v>
      </c>
      <c r="D17" s="189">
        <f>+IF('TRANSCRIPT INFORMATION'!E34="N",'TRANSCRIPT INFORMATION'!D34,IF('TRANSCRIPT INFORMATION'!F34="N",'TRANSCRIPT INFORMATION'!D34,))</f>
        <v>0</v>
      </c>
      <c r="E17" s="195"/>
      <c r="F17" s="186"/>
      <c r="G17" s="187">
        <f>+IF('TRANSCRIPT INFORMATION'!$E$48="N",'TRANSCRIPT INFORMATION'!$B$48,IF('TRANSCRIPT INFORMATION'!$F$48="N",'TRANSCRIPT INFORMATION'!$B$48,))</f>
        <v>0</v>
      </c>
      <c r="H17" s="188">
        <f>+IF('TRANSCRIPT INFORMATION'!$E$48="N",'TRANSCRIPT INFORMATION'!$C$48,IF('TRANSCRIPT INFORMATION'!$F$48="N",'TRANSCRIPT INFORMATION'!$C$48,))</f>
        <v>0</v>
      </c>
      <c r="I17" s="189">
        <f>+IF('TRANSCRIPT INFORMATION'!$E$48="N",'TRANSCRIPT INFORMATION'!$D$48,IF('TRANSCRIPT INFORMATION'!$F$48="N",'TRANSCRIPT INFORMATION'!$D$48,))</f>
        <v>0</v>
      </c>
      <c r="J17" s="195"/>
      <c r="K17" s="22"/>
      <c r="L17" s="22"/>
      <c r="M17" s="22"/>
      <c r="N17" s="22"/>
      <c r="O17" s="22"/>
      <c r="P17" s="22"/>
      <c r="Q17" s="22"/>
      <c r="R17" s="22"/>
      <c r="S17" s="22"/>
    </row>
    <row r="18" spans="1:19" s="194" customFormat="1" ht="30" x14ac:dyDescent="0.2">
      <c r="A18" s="190">
        <f>+IF('TRANSCRIPT INFORMATION'!E34="N",'TRANSCRIPT INFORMATION'!G34,IF('TRANSCRIPT INFORMATION'!F34="N",'TRANSCRIPT INFORMATION'!G34,))</f>
        <v>0</v>
      </c>
      <c r="B18" s="191">
        <f>+IF('TRANSCRIPT INFORMATION'!E34="N",'TRANSCRIPT INFORMATION'!H34,IF('TRANSCRIPT INFORMATION'!F34="N",'TRANSCRIPT INFORMATION'!H34,'TRANSCRIPT INFORMATION'!B34))</f>
        <v>0</v>
      </c>
      <c r="C18" s="192">
        <f>+IF('TRANSCRIPT INFORMATION'!E34="N",'TRANSCRIPT INFORMATION'!I34,IF('TRANSCRIPT INFORMATION'!F34="N",'TRANSCRIPT INFORMATION'!I34,'TRANSCRIPT INFORMATION'!C34))</f>
        <v>0</v>
      </c>
      <c r="D18" s="193">
        <f>+IF('TRANSCRIPT INFORMATION'!E34="N",'TRANSCRIPT INFORMATION'!J34&amp;'TRANSCRIPT INFORMATION'!K34,IF('TRANSCRIPT INFORMATION'!F34="N",'TRANSCRIPT INFORMATION'!J34&amp;'TRANSCRIPT INFORMATION'!K34,'TRANSCRIPT INFORMATION'!D34))</f>
        <v>0</v>
      </c>
      <c r="E18" s="196" t="str">
        <f>IF('TRANSCRIPT INFORMATION'!L34="N/A"," ",'TRANSCRIPT INFORMATION'!L34)&amp;" "&amp;+IF('TRANSCRIPT INFORMATION'!O34="N/A"," ",)</f>
        <v xml:space="preserve">  </v>
      </c>
      <c r="F18" s="190">
        <f>+IF('TRANSCRIPT INFORMATION'!$E$48="N",'TRANSCRIPT INFORMATION'!$G$48,IF('TRANSCRIPT INFORMATION'!$F$48="N",'TRANSCRIPT INFORMATION'!$G$48,))</f>
        <v>0</v>
      </c>
      <c r="G18" s="191" t="str">
        <f>+IF('TRANSCRIPT INFORMATION'!$E$48="N",'TRANSCRIPT INFORMATION'!$H$48,IF('TRANSCRIPT INFORMATION'!$F$48="N",'TRANSCRIPT INFORMATION'!$H$48,'TRANSCRIPT INFORMATION'!$B$48))</f>
        <v>CHE 162</v>
      </c>
      <c r="H18" s="192" t="str">
        <f>+IF('TRANSCRIPT INFORMATION'!$E$48="N",'TRANSCRIPT INFORMATION'!$I$48,IF('TRANSCRIPT INFORMATION'!$F$48="N",'TRANSCRIPT INFORMATION'!$I$48,'TRANSCRIPT INFORMATION'!$C$48))</f>
        <v>ENGINEERING STATISTICS &amp; ANALYSIS</v>
      </c>
      <c r="I18" s="193">
        <f>+IF('TRANSCRIPT INFORMATION'!$E$48="N",'TRANSCRIPT INFORMATION'!$J$48&amp;'TRANSCRIPT INFORMATION'!$K$48,IF('TRANSCRIPT INFORMATION'!$F$48="N",'TRANSCRIPT INFORMATION'!$K$48&amp;'TRANSCRIPT INFORMATION'!$K$48,'TRANSCRIPT INFORMATION'!$D$48))</f>
        <v>2</v>
      </c>
      <c r="J18" s="196" t="str">
        <f>IF('TRANSCRIPT INFORMATION'!$L$48="N/A"," ",'TRANSCRIPT INFORMATION'!$L$48)&amp;" "&amp;+IF('TRANSCRIPT INFORMATION'!$O$48="N/A"," ",'TRANSCRIPT INFORMATION'!$O$48)</f>
        <v xml:space="preserve">  </v>
      </c>
      <c r="K18" s="22"/>
      <c r="L18" s="22"/>
      <c r="M18" s="22"/>
      <c r="N18" s="22"/>
      <c r="O18" s="22"/>
      <c r="P18" s="22"/>
      <c r="Q18" s="22"/>
      <c r="R18" s="22"/>
      <c r="S18" s="22"/>
    </row>
    <row r="19" spans="1:19" s="194" customFormat="1" ht="18.75" x14ac:dyDescent="0.2">
      <c r="A19" s="186"/>
      <c r="B19" s="187">
        <f>+IF('TRANSCRIPT INFORMATION'!E36="N",'TRANSCRIPT INFORMATION'!B36,IF('TRANSCRIPT INFORMATION'!F36="N",'TRANSCRIPT INFORMATION'!B36,))</f>
        <v>0</v>
      </c>
      <c r="C19" s="188">
        <f>+IF('TRANSCRIPT INFORMATION'!E36="N",'TRANSCRIPT INFORMATION'!C36,IF('TRANSCRIPT INFORMATION'!F36="N",'TRANSCRIPT INFORMATION'!C36,))</f>
        <v>0</v>
      </c>
      <c r="D19" s="189">
        <f>+IF('TRANSCRIPT INFORMATION'!E36="N",'TRANSCRIPT INFORMATION'!D36,IF('TRANSCRIPT INFORMATION'!F36="N",'TRANSCRIPT INFORMATION'!D36,))</f>
        <v>0</v>
      </c>
      <c r="E19" s="195"/>
      <c r="F19" s="186"/>
      <c r="G19" s="187">
        <f>+IF('TRANSCRIPT INFORMATION'!$E$49="N",'TRANSCRIPT INFORMATION'!$B$49,IF('TRANSCRIPT INFORMATION'!$F$49="N",'TRANSCRIPT INFORMATION'!$B$49,))</f>
        <v>0</v>
      </c>
      <c r="H19" s="188">
        <f>+IF('TRANSCRIPT INFORMATION'!$E$49="N",'TRANSCRIPT INFORMATION'!$C$49,IF('TRANSCRIPT INFORMATION'!$F$49="N",'TRANSCRIPT INFORMATION'!$C$49,))</f>
        <v>0</v>
      </c>
      <c r="I19" s="189">
        <f>+IF('TRANSCRIPT INFORMATION'!$E$49="N",'TRANSCRIPT INFORMATION'!$D$49,IF('TRANSCRIPT INFORMATION'!$F$49="N",'TRANSCRIPT INFORMATION'!$D$49,))</f>
        <v>0</v>
      </c>
      <c r="J19" s="195"/>
      <c r="K19" s="22"/>
      <c r="L19" s="22"/>
      <c r="M19" s="22"/>
      <c r="N19" s="22"/>
      <c r="O19" s="22"/>
      <c r="P19" s="22"/>
      <c r="Q19" s="22"/>
      <c r="R19" s="22"/>
      <c r="S19" s="22"/>
    </row>
    <row r="20" spans="1:19" s="194" customFormat="1" ht="18.75" x14ac:dyDescent="0.2">
      <c r="A20" s="190">
        <f>+IF('TRANSCRIPT INFORMATION'!E36="N",'TRANSCRIPT INFORMATION'!G36,IF('TRANSCRIPT INFORMATION'!F36="N",'TRANSCRIPT INFORMATION'!G36,))</f>
        <v>0</v>
      </c>
      <c r="B20" s="191" t="str">
        <f>+IF('TRANSCRIPT INFORMATION'!E36="N",'TRANSCRIPT INFORMATION'!H36,IF('TRANSCRIPT INFORMATION'!F36="N",'TRANSCRIPT INFORMATION'!H36,'TRANSCRIPT INFORMATION'!B36))</f>
        <v>CHEM 112A</v>
      </c>
      <c r="C20" s="192" t="str">
        <f>+IF('TRANSCRIPT INFORMATION'!E36="N",'TRANSCRIPT INFORMATION'!I36,IF('TRANSCRIPT INFORMATION'!F36="N",'TRANSCRIPT INFORMATION'!I36,'TRANSCRIPT INFORMATION'!C36))</f>
        <v>ORGANIC CHEMISTRY</v>
      </c>
      <c r="D20" s="193">
        <f>+IF('TRANSCRIPT INFORMATION'!E36="N",'TRANSCRIPT INFORMATION'!J36&amp;'TRANSCRIPT INFORMATION'!K36,IF('TRANSCRIPT INFORMATION'!F36="N",'TRANSCRIPT INFORMATION'!J36&amp;'TRANSCRIPT INFORMATION'!K36,'TRANSCRIPT INFORMATION'!D36))</f>
        <v>3</v>
      </c>
      <c r="E20" s="196" t="str">
        <f>IF('TRANSCRIPT INFORMATION'!L36="N/A"," ",'TRANSCRIPT INFORMATION'!L36)&amp;" "&amp;+IF('TRANSCRIPT INFORMATION'!O36="N/A"," ",'TRANSCRIPT INFORMATION'!O36)</f>
        <v xml:space="preserve">  </v>
      </c>
      <c r="F20" s="190">
        <f>+IF('TRANSCRIPT INFORMATION'!$E$49="N",'TRANSCRIPT INFORMATION'!$G$49,IF('TRANSCRIPT INFORMATION'!$F$49="N",'TRANSCRIPT INFORMATION'!$G$49,))</f>
        <v>0</v>
      </c>
      <c r="G20" s="191" t="str">
        <f>+IF('TRANSCRIPT INFORMATION'!$E$49="N",'TRANSCRIPT INFORMATION'!$H$49,IF('TRANSCRIPT INFORMATION'!$F$49="N",'TRANSCRIPT INFORMATION'!$H$49,'TRANSCRIPT INFORMATION'!$B$49))</f>
        <v>CHE 162L</v>
      </c>
      <c r="H20" s="192" t="str">
        <f>+IF('TRANSCRIPT INFORMATION'!$E$49="N",'TRANSCRIPT INFORMATION'!$I$49,IF('TRANSCRIPT INFORMATION'!$F$49="N",'TRANSCRIPT INFORMATION'!$I$49,'TRANSCRIPT INFORMATION'!$C$49))</f>
        <v>UNDGRD CHE LAB</v>
      </c>
      <c r="I20" s="193">
        <f>+IF('TRANSCRIPT INFORMATION'!$E$49="N",'TRANSCRIPT INFORMATION'!$J$49&amp;'TRANSCRIPT INFORMATION'!$K$49,IF('TRANSCRIPT INFORMATION'!$F$49="N",'TRANSCRIPT INFORMATION'!$K$49&amp;'TRANSCRIPT INFORMATION'!$K$49,'TRANSCRIPT INFORMATION'!$D$49))</f>
        <v>1</v>
      </c>
      <c r="J20" s="196" t="str">
        <f>IF('TRANSCRIPT INFORMATION'!$L$49="N/A"," ",'TRANSCRIPT INFORMATION'!$L$49)&amp;" "&amp;+IF('TRANSCRIPT INFORMATION'!$O$49="N/A"," ",'TRANSCRIPT INFORMATION'!$O$49)</f>
        <v xml:space="preserve">  </v>
      </c>
      <c r="K20" s="22"/>
      <c r="L20" s="22"/>
      <c r="M20" s="22"/>
      <c r="N20" s="22"/>
      <c r="O20" s="22"/>
      <c r="P20" s="22"/>
      <c r="Q20" s="22"/>
      <c r="R20" s="22"/>
      <c r="S20" s="22"/>
    </row>
    <row r="21" spans="1:19" s="194" customFormat="1" ht="18.75" x14ac:dyDescent="0.2">
      <c r="A21" s="186"/>
      <c r="B21" s="187">
        <f>+IF('TRANSCRIPT INFORMATION'!E37="N",'TRANSCRIPT INFORMATION'!B37,IF('TRANSCRIPT INFORMATION'!F37="N",'TRANSCRIPT INFORMATION'!B37,))</f>
        <v>0</v>
      </c>
      <c r="C21" s="188">
        <f>+IF('TRANSCRIPT INFORMATION'!E37="N",'TRANSCRIPT INFORMATION'!C37,IF('TRANSCRIPT INFORMATION'!F37="N",'TRANSCRIPT INFORMATION'!C37,))</f>
        <v>0</v>
      </c>
      <c r="D21" s="189">
        <f>+IF('TRANSCRIPT INFORMATION'!E37="N",'TRANSCRIPT INFORMATION'!D37,IF('TRANSCRIPT INFORMATION'!F37="N",'TRANSCRIPT INFORMATION'!D37,))</f>
        <v>0</v>
      </c>
      <c r="E21" s="195"/>
      <c r="F21" s="186"/>
      <c r="G21" s="187">
        <f>+IF('TRANSCRIPT INFORMATION'!$E$50="N",'TRANSCRIPT INFORMATION'!$B$50,IF('TRANSCRIPT INFORMATION'!$F$50="N",'TRANSCRIPT INFORMATION'!$B$50,))</f>
        <v>0</v>
      </c>
      <c r="H21" s="188">
        <f>+IF('TRANSCRIPT INFORMATION'!$E$50="N",'TRANSCRIPT INFORMATION'!$C$50,IF('TRANSCRIPT INFORMATION'!$F$50="N",'TRANSCRIPT INFORMATION'!$C$50,))</f>
        <v>0</v>
      </c>
      <c r="I21" s="189">
        <f>+IF('TRANSCRIPT INFORMATION'!$E$50="N",'TRANSCRIPT INFORMATION'!$D$50,IF('TRANSCRIPT INFORMATION'!$F$50="N",'TRANSCRIPT INFORMATION'!$D$50,))</f>
        <v>0</v>
      </c>
      <c r="J21" s="195"/>
      <c r="K21" s="22"/>
      <c r="L21" s="22"/>
      <c r="M21" s="22"/>
      <c r="N21" s="22"/>
      <c r="O21" s="22"/>
      <c r="P21" s="22"/>
      <c r="Q21" s="22"/>
      <c r="R21" s="22"/>
      <c r="S21" s="22"/>
    </row>
    <row r="22" spans="1:19" s="194" customFormat="1" ht="18.75" x14ac:dyDescent="0.2">
      <c r="A22" s="190">
        <f>+IF('TRANSCRIPT INFORMATION'!E37="N",'TRANSCRIPT INFORMATION'!G37,IF('TRANSCRIPT INFORMATION'!F37="N",'TRANSCRIPT INFORMATION'!G37,))</f>
        <v>0</v>
      </c>
      <c r="B22" s="191" t="str">
        <f>+IF('TRANSCRIPT INFORMATION'!E37="N",'TRANSCRIPT INFORMATION'!H37,IF('TRANSCRIPT INFORMATION'!F37="N",'TRANSCRIPT INFORMATION'!H37,'TRANSCRIPT INFORMATION'!B37))</f>
        <v>CHEM 112B</v>
      </c>
      <c r="C22" s="192" t="str">
        <f>+IF('TRANSCRIPT INFORMATION'!E37="N",'TRANSCRIPT INFORMATION'!I37,IF('TRANSCRIPT INFORMATION'!F37="N",'TRANSCRIPT INFORMATION'!I37,'TRANSCRIPT INFORMATION'!C37))</f>
        <v>ORGANIC CHEMISTRY</v>
      </c>
      <c r="D22" s="193">
        <f>+IF('TRANSCRIPT INFORMATION'!E37="N",'TRANSCRIPT INFORMATION'!J37&amp;'TRANSCRIPT INFORMATION'!K37,IF('TRANSCRIPT INFORMATION'!F37="N",'TRANSCRIPT INFORMATION'!J37&amp;'TRANSCRIPT INFORMATION'!K37,'TRANSCRIPT INFORMATION'!D37))</f>
        <v>3</v>
      </c>
      <c r="E22" s="196" t="str">
        <f>IF('TRANSCRIPT INFORMATION'!L37="N/A"," ",'TRANSCRIPT INFORMATION'!L37)&amp;" "&amp;+IF('TRANSCRIPT INFORMATION'!O37="N/A"," ",'TRANSCRIPT INFORMATION'!O37)</f>
        <v xml:space="preserve">  </v>
      </c>
      <c r="F22" s="190">
        <f>+IF('TRANSCRIPT INFORMATION'!$E$50="N",'TRANSCRIPT INFORMATION'!$G$50,IF('TRANSCRIPT INFORMATION'!$F$50="N",'TRANSCRIPT INFORMATION'!$G$50,))</f>
        <v>0</v>
      </c>
      <c r="G22" s="191" t="str">
        <f>+IF('TRANSCRIPT INFORMATION'!$E$50="N",'TRANSCRIPT INFORMATION'!$H$50,IF('TRANSCRIPT INFORMATION'!$F$50="N",'TRANSCRIPT INFORMATION'!$H$50,'TRANSCRIPT INFORMATION'!$B$50))</f>
        <v>CHE 165A</v>
      </c>
      <c r="H22" s="192" t="str">
        <f>+IF('TRANSCRIPT INFORMATION'!$E$50="N",'TRANSCRIPT INFORMATION'!$I$50,IF('TRANSCRIPT INFORMATION'!$F$50="N",'TRANSCRIPT INFORMATION'!$I$50,'TRANSCRIPT INFORMATION'!$C$50))</f>
        <v>PLANT DESIGN 1</v>
      </c>
      <c r="I22" s="193">
        <f>+IF('TRANSCRIPT INFORMATION'!$E$50="N",'TRANSCRIPT INFORMATION'!$J$50&amp;'TRANSCRIPT INFORMATION'!$K$50,IF('TRANSCRIPT INFORMATION'!$F$50="N",'TRANSCRIPT INFORMATION'!$K$50&amp;'TRANSCRIPT INFORMATION'!$K$50,'TRANSCRIPT INFORMATION'!$D$50))</f>
        <v>1</v>
      </c>
      <c r="J22" s="196" t="str">
        <f>IF('TRANSCRIPT INFORMATION'!$L$50="N/A"," ",'TRANSCRIPT INFORMATION'!$L$50)&amp;" "&amp;+IF('TRANSCRIPT INFORMATION'!$O$50="N/A"," ",'TRANSCRIPT INFORMATION'!$O$50)</f>
        <v xml:space="preserve">  </v>
      </c>
      <c r="K22" s="22"/>
      <c r="L22" s="22"/>
      <c r="M22" s="22"/>
      <c r="N22" s="22"/>
      <c r="O22" s="22"/>
      <c r="P22" s="22"/>
      <c r="Q22" s="22"/>
      <c r="R22" s="22"/>
      <c r="S22" s="22"/>
    </row>
    <row r="23" spans="1:19" s="194" customFormat="1" ht="18.75" x14ac:dyDescent="0.2">
      <c r="A23" s="186"/>
      <c r="B23" s="187">
        <f>+IF('TRANSCRIPT INFORMATION'!E38="N",'TRANSCRIPT INFORMATION'!B38,IF('TRANSCRIPT INFORMATION'!F38="N",'TRANSCRIPT INFORMATION'!B38,))</f>
        <v>0</v>
      </c>
      <c r="C23" s="188">
        <f>+IF('TRANSCRIPT INFORMATION'!E38="N",'TRANSCRIPT INFORMATION'!C38,IF('TRANSCRIPT INFORMATION'!F38="N",'TRANSCRIPT INFORMATION'!C38,))</f>
        <v>0</v>
      </c>
      <c r="D23" s="189">
        <f>+IF('TRANSCRIPT INFORMATION'!E38="N",'TRANSCRIPT INFORMATION'!D38,IF('TRANSCRIPT INFORMATION'!F38="N",'TRANSCRIPT INFORMATION'!D38,))</f>
        <v>0</v>
      </c>
      <c r="E23" s="195"/>
      <c r="F23" s="186"/>
      <c r="G23" s="187">
        <f>+IF('TRANSCRIPT INFORMATION'!$E$51="N",'TRANSCRIPT INFORMATION'!$B$52,IF('TRANSCRIPT INFORMATION'!$F$51="N",'TRANSCRIPT INFORMATION'!$B$52,))</f>
        <v>0</v>
      </c>
      <c r="H23" s="188">
        <f>+IF('TRANSCRIPT INFORMATION'!$E$51="N",'TRANSCRIPT INFORMATION'!$C$52,IF('TRANSCRIPT INFORMATION'!$F$51="N",'TRANSCRIPT INFORMATION'!$C$52,))</f>
        <v>0</v>
      </c>
      <c r="I23" s="189">
        <f>+IF('TRANSCRIPT INFORMATION'!$E$51="N",'TRANSCRIPT INFORMATION'!$D$51,IF('TRANSCRIPT INFORMATION'!$F$51="N",'TRANSCRIPT INFORMATION'!$D$51,))</f>
        <v>0</v>
      </c>
      <c r="J23" s="195"/>
      <c r="K23" s="22"/>
      <c r="L23" s="22"/>
      <c r="M23" s="22"/>
      <c r="N23" s="22"/>
      <c r="O23" s="22"/>
      <c r="P23" s="22"/>
      <c r="Q23" s="22"/>
      <c r="R23" s="22"/>
      <c r="S23" s="22"/>
    </row>
    <row r="24" spans="1:19" s="194" customFormat="1" ht="18.75" x14ac:dyDescent="0.2">
      <c r="A24" s="190">
        <f>+IF('TRANSCRIPT INFORMATION'!E38="N",'TRANSCRIPT INFORMATION'!G38,IF('TRANSCRIPT INFORMATION'!F38="N",'TRANSCRIPT INFORMATION'!G38,))</f>
        <v>0</v>
      </c>
      <c r="B24" s="191" t="str">
        <f>+IF('TRANSCRIPT INFORMATION'!E38="N",'TRANSCRIPT INFORMATION'!H38,IF('TRANSCRIPT INFORMATION'!F38="N",'TRANSCRIPT INFORMATION'!H38,'TRANSCRIPT INFORMATION'!B38))</f>
        <v>CHEM 113A</v>
      </c>
      <c r="C24" s="192" t="str">
        <f>+IF('TRANSCRIPT INFORMATION'!E38="N",'TRANSCRIPT INFORMATION'!I38,IF('TRANSCRIPT INFORMATION'!F38="N",'TRANSCRIPT INFORMATION'!I38,'TRANSCRIPT INFORMATION'!C38))</f>
        <v>ORGANIC CHEMISTRY LAB</v>
      </c>
      <c r="D24" s="193">
        <f>+IF('TRANSCRIPT INFORMATION'!E38="N",'TRANSCRIPT INFORMATION'!J38&amp;'TRANSCRIPT INFORMATION'!K38,IF('TRANSCRIPT INFORMATION'!F38="N",'TRANSCRIPT INFORMATION'!J38&amp;'TRANSCRIPT INFORMATION'!K38,'TRANSCRIPT INFORMATION'!D38))</f>
        <v>2</v>
      </c>
      <c r="E24" s="196" t="str">
        <f>IF('TRANSCRIPT INFORMATION'!L38="N/A"," ",'TRANSCRIPT INFORMATION'!L38)&amp;" "&amp;+IF('TRANSCRIPT INFORMATION'!O38="N/A"," ",'TRANSCRIPT INFORMATION'!O38)</f>
        <v xml:space="preserve">  </v>
      </c>
      <c r="F24" s="190">
        <f>+IF('TRANSCRIPT INFORMATION'!$E$51="N",'TRANSCRIPT INFORMATION'!$G$51,IF('TRANSCRIPT INFORMATION'!$F$51="N",'TRANSCRIPT INFORMATION'!$G$51,))</f>
        <v>0</v>
      </c>
      <c r="G24" s="191" t="str">
        <f>+IF('TRANSCRIPT INFORMATION'!$E$51="N",'TRANSCRIPT INFORMATION'!$H$51,IF('TRANSCRIPT INFORMATION'!$F$51="N",'TRANSCRIPT INFORMATION'!$H$51,'TRANSCRIPT INFORMATION'!$B$52))</f>
        <v>CHE 185</v>
      </c>
      <c r="H24" s="192" t="str">
        <f>+IF('TRANSCRIPT INFORMATION'!$E$51="N",'TRANSCRIPT INFORMATION'!$I$51,IF('TRANSCRIPT INFORMATION'!$F$51="N",'TRANSCRIPT INFORMATION'!$I$51,'TRANSCRIPT INFORMATION'!$C$52))</f>
        <v>CHEMICAL PROCESS DYNAMICS</v>
      </c>
      <c r="I24" s="193">
        <f>+IF('TRANSCRIPT INFORMATION'!$E$51="N",'TRANSCRIPT INFORMATION'!$J$51&amp;'TRANSCRIPT INFORMATION'!$K$51,IF('TRANSCRIPT INFORMATION'!$F$51="N",'TRANSCRIPT INFORMATION'!$K$51&amp;'TRANSCRIPT INFORMATION'!$K$51,'TRANSCRIPT INFORMATION'!$D$51))</f>
        <v>3</v>
      </c>
      <c r="J24" s="196" t="str">
        <f>IF('TRANSCRIPT INFORMATION'!$L$51="N/A"," ",'TRANSCRIPT INFORMATION'!$L$51)&amp;" "&amp;+IF('TRANSCRIPT INFORMATION'!$O$51="N/A"," ",'TRANSCRIPT INFORMATION'!$O$51)</f>
        <v xml:space="preserve">  </v>
      </c>
      <c r="K24" s="22"/>
      <c r="L24" s="22"/>
      <c r="M24" s="22"/>
      <c r="N24" s="22"/>
      <c r="O24" s="22"/>
      <c r="P24" s="22"/>
      <c r="Q24" s="22"/>
      <c r="R24" s="22"/>
      <c r="S24" s="22"/>
    </row>
    <row r="25" spans="1:19" s="194" customFormat="1" ht="18.75" x14ac:dyDescent="0.2">
      <c r="A25" s="186"/>
      <c r="B25" s="187">
        <f>+IF('TRANSCRIPT INFORMATION'!E39="N",'TRANSCRIPT INFORMATION'!B39,IF('TRANSCRIPT INFORMATION'!F39="N",'TRANSCRIPT INFORMATION'!B39,))</f>
        <v>0</v>
      </c>
      <c r="C25" s="188">
        <f>+IF('TRANSCRIPT INFORMATION'!E39="N",'TRANSCRIPT INFORMATION'!C39,IF('TRANSCRIPT INFORMATION'!F39="N",'TRANSCRIPT INFORMATION'!C39,))</f>
        <v>0</v>
      </c>
      <c r="D25" s="189">
        <f>+IF('TRANSCRIPT INFORMATION'!E39="N",'TRANSCRIPT INFORMATION'!D39,IF('TRANSCRIPT INFORMATION'!F39="N",'TRANSCRIPT INFORMATION'!D39,))</f>
        <v>0</v>
      </c>
      <c r="E25" s="195"/>
      <c r="F25" s="186"/>
      <c r="G25" s="187">
        <f>+IF('TRANSCRIPT INFORMATION'!$E$52="N",'TRANSCRIPT INFORMATION'!$B$53,IF('TRANSCRIPT INFORMATION'!$F$52="N",'TRANSCRIPT INFORMATION'!$B$53,))</f>
        <v>0</v>
      </c>
      <c r="H25" s="188">
        <f>+IF('TRANSCRIPT INFORMATION'!$E$52="N",'TRANSCRIPT INFORMATION'!$C$53,IF('TRANSCRIPT INFORMATION'!$F$52="N",'TRANSCRIPT INFORMATION'!$C$53,))</f>
        <v>0</v>
      </c>
      <c r="I25" s="189">
        <f>+IF('TRANSCRIPT INFORMATION'!$E$52="N",'TRANSCRIPT INFORMATION'!$D$52,IF('TRANSCRIPT INFORMATION'!$F$52="N",'TRANSCRIPT INFORMATION'!$D$52,))</f>
        <v>0</v>
      </c>
      <c r="J25" s="195"/>
      <c r="K25" s="22"/>
      <c r="L25" s="22"/>
      <c r="M25" s="22"/>
      <c r="N25" s="22"/>
      <c r="O25" s="22"/>
      <c r="P25" s="22"/>
      <c r="Q25" s="22"/>
      <c r="R25" s="22"/>
      <c r="S25" s="22"/>
    </row>
    <row r="26" spans="1:19" s="194" customFormat="1" ht="30" x14ac:dyDescent="0.2">
      <c r="A26" s="190">
        <f>+IF('TRANSCRIPT INFORMATION'!E39="N",'TRANSCRIPT INFORMATION'!G39,IF('TRANSCRIPT INFORMATION'!F39="N",'TRANSCRIPT INFORMATION'!G39,))</f>
        <v>0</v>
      </c>
      <c r="B26" s="191">
        <f>+IF('TRANSCRIPT INFORMATION'!E39="N",'TRANSCRIPT INFORMATION'!H39,IF('TRANSCRIPT INFORMATION'!F39="N",'TRANSCRIPT INFORMATION'!H39,'TRANSCRIPT INFORMATION'!B39))</f>
        <v>0</v>
      </c>
      <c r="C26" s="192">
        <f>+IF('TRANSCRIPT INFORMATION'!E39="N",'TRANSCRIPT INFORMATION'!I39,IF('TRANSCRIPT INFORMATION'!F39="N",'TRANSCRIPT INFORMATION'!I39,'TRANSCRIPT INFORMATION'!C39))</f>
        <v>0</v>
      </c>
      <c r="D26" s="193">
        <f>+IF('TRANSCRIPT INFORMATION'!E39="N",'TRANSCRIPT INFORMATION'!J39&amp;'TRANSCRIPT INFORMATION'!K39,IF('TRANSCRIPT INFORMATION'!F39="N",'TRANSCRIPT INFORMATION'!J39&amp;'TRANSCRIPT INFORMATION'!K39,'TRANSCRIPT INFORMATION'!D39))</f>
        <v>0</v>
      </c>
      <c r="E26" s="196" t="str">
        <f>IF('TRANSCRIPT INFORMATION'!L39="N/A"," ",'TRANSCRIPT INFORMATION'!L39)&amp;" "&amp;+IF('TRANSCRIPT INFORMATION'!O39="N/A"," ",'TRANSCRIPT INFORMATION'!O39)</f>
        <v xml:space="preserve">  </v>
      </c>
      <c r="F26" s="190">
        <f>+IF('TRANSCRIPT INFORMATION'!$E$52="N",'TRANSCRIPT INFORMATION'!$G$52,IF('TRANSCRIPT INFORMATION'!$F$52="N",'TRANSCRIPT INFORMATION'!$G$52,))</f>
        <v>0</v>
      </c>
      <c r="G26" s="191" t="str">
        <f>+IF('TRANSCRIPT INFORMATION'!$E$52="N",'TRANSCRIPT INFORMATION'!$H$52,IF('TRANSCRIPT INFORMATION'!$F$52="N",'TRANSCRIPT INFORMATION'!$H$52,'TRANSCRIPT INFORMATION'!$B$53))</f>
        <v>CHE 190</v>
      </c>
      <c r="H26" s="192" t="str">
        <f>+IF('TRANSCRIPT INFORMATION'!$E$52="N",'TRANSCRIPT INFORMATION'!$I$52,IF('TRANSCRIPT INFORMATION'!$F$52="N",'TRANSCRIPT INFORMATION'!$I$52,'TRANSCRIPT INFORMATION'!$C$53))</f>
        <v>INTRO. TO TRANSPORT PHENOMENA</v>
      </c>
      <c r="I26" s="193">
        <f>+IF('TRANSCRIPT INFORMATION'!$E$52="N",'TRANSCRIPT INFORMATION'!$J$52&amp;'TRANSCRIPT INFORMATION'!$K$52,IF('TRANSCRIPT INFORMATION'!$F$52="N",'TRANSCRIPT INFORMATION'!$K$52&amp;'TRANSCRIPT INFORMATION'!$K$52,'TRANSCRIPT INFORMATION'!$D$52))</f>
        <v>3</v>
      </c>
      <c r="J26" s="196" t="str">
        <f>IF('TRANSCRIPT INFORMATION'!$L$53="N/A"," ",'TRANSCRIPT INFORMATION'!$L$53)&amp;" "&amp;+IF('TRANSCRIPT INFORMATION'!$O$53="N/A"," ",'TRANSCRIPT INFORMATION'!$O$53)</f>
        <v xml:space="preserve">  </v>
      </c>
      <c r="K26" s="22"/>
      <c r="L26" s="22"/>
      <c r="M26" s="22"/>
      <c r="N26" s="22"/>
      <c r="O26" s="22"/>
      <c r="P26" s="22"/>
      <c r="Q26" s="22"/>
      <c r="R26" s="22"/>
      <c r="S26" s="22"/>
    </row>
    <row r="27" spans="1:19" s="194" customFormat="1" ht="18.75" x14ac:dyDescent="0.2">
      <c r="A27" s="186"/>
      <c r="B27" s="187">
        <f>+IF('TRANSCRIPT INFORMATION'!E40="N",'TRANSCRIPT INFORMATION'!B40,IF('TRANSCRIPT INFORMATION'!F40="N",'TRANSCRIPT INFORMATION'!B40,))</f>
        <v>0</v>
      </c>
      <c r="C27" s="188">
        <f>+IF('TRANSCRIPT INFORMATION'!E40="N",'TRANSCRIPT INFORMATION'!C40,IF('TRANSCRIPT INFORMATION'!F40="N",'TRANSCRIPT INFORMATION'!C40,))</f>
        <v>0</v>
      </c>
      <c r="D27" s="189">
        <f>+IF('TRANSCRIPT INFORMATION'!E40="N",'TRANSCRIPT INFORMATION'!D40,IF('TRANSCRIPT INFORMATION'!F40="N",'TRANSCRIPT INFORMATION'!D40,))</f>
        <v>0</v>
      </c>
      <c r="E27" s="195"/>
      <c r="F27" s="186"/>
      <c r="G27" s="187">
        <f>+IF('TRANSCRIPT INFORMATION'!$E$53="N",'TRANSCRIPT INFORMATION'!$B$54,IF('TRANSCRIPT INFORMATION'!$F$53="N",'TRANSCRIPT INFORMATION'!$B$54,))</f>
        <v>0</v>
      </c>
      <c r="H27" s="188">
        <f>+IF('TRANSCRIPT INFORMATION'!$E$53="N",'TRANSCRIPT INFORMATION'!$C$54,IF('TRANSCRIPT INFORMATION'!$F$53="N",'TRANSCRIPT INFORMATION'!$C$54,))</f>
        <v>0</v>
      </c>
      <c r="I27" s="189">
        <f>+IF('TRANSCRIPT INFORMATION'!$E$53="N",'TRANSCRIPT INFORMATION'!$D$53,IF('TRANSCRIPT INFORMATION'!$F$53="N",'TRANSCRIPT INFORMATION'!$D$53,))</f>
        <v>0</v>
      </c>
      <c r="J27" s="195"/>
      <c r="K27" s="22"/>
      <c r="L27" s="22"/>
      <c r="M27" s="22"/>
      <c r="N27" s="22"/>
      <c r="O27" s="22"/>
      <c r="P27" s="22"/>
      <c r="Q27" s="22"/>
      <c r="R27" s="22"/>
      <c r="S27" s="22"/>
    </row>
    <row r="28" spans="1:19" s="194" customFormat="1" ht="18.75" x14ac:dyDescent="0.2">
      <c r="A28" s="190">
        <f>+IF('TRANSCRIPT INFORMATION'!E40="N",'TRANSCRIPT INFORMATION'!G40,IF('TRANSCRIPT INFORMATION'!F40="N",'TRANSCRIPT INFORMATION'!G40,))</f>
        <v>0</v>
      </c>
      <c r="B28" s="191">
        <f>+IF('TRANSCRIPT INFORMATION'!E40="N",'TRANSCRIPT INFORMATION'!H40,IF('TRANSCRIPT INFORMATION'!F40="N",'TRANSCRIPT INFORMATION'!H40,'TRANSCRIPT INFORMATION'!B40))</f>
        <v>0</v>
      </c>
      <c r="C28" s="192">
        <f>+IF('TRANSCRIPT INFORMATION'!E40="N",'TRANSCRIPT INFORMATION'!I40,IF('TRANSCRIPT INFORMATION'!F40="N",'TRANSCRIPT INFORMATION'!I40,'TRANSCRIPT INFORMATION'!C40))</f>
        <v>0</v>
      </c>
      <c r="D28" s="193">
        <f>+IF('TRANSCRIPT INFORMATION'!E40="N",'TRANSCRIPT INFORMATION'!J40&amp;'TRANSCRIPT INFORMATION'!K40,IF('TRANSCRIPT INFORMATION'!F40="N",'TRANSCRIPT INFORMATION'!J40&amp;'TRANSCRIPT INFORMATION'!K40,'TRANSCRIPT INFORMATION'!D40))</f>
        <v>0</v>
      </c>
      <c r="E28" s="196" t="str">
        <f>IF('TRANSCRIPT INFORMATION'!L40="N/A"," ",'TRANSCRIPT INFORMATION'!L40)&amp;" "&amp;+IF('TRANSCRIPT INFORMATION'!O40="N/A"," ",'TRANSCRIPT INFORMATION'!O40)</f>
        <v xml:space="preserve">  </v>
      </c>
      <c r="F28" s="190">
        <f>+IF('TRANSCRIPT INFORMATION'!$E$53="N",'TRANSCRIPT INFORMATION'!$G$53,IF('TRANSCRIPT INFORMATION'!$F$53="N",'TRANSCRIPT INFORMATION'!$G$53,))</f>
        <v>0</v>
      </c>
      <c r="G28" s="191" t="str">
        <f>+IF('TRANSCRIPT INFORMATION'!$E$53="N",'TRANSCRIPT INFORMATION'!$H$53,IF('TRANSCRIPT INFORMATION'!$F$53="N",'TRANSCRIPT INFORMATION'!$H$53,'TRANSCRIPT INFORMATION'!$B$54))</f>
        <v>ENGR 100W</v>
      </c>
      <c r="H28" s="192" t="str">
        <f>+IF('TRANSCRIPT INFORMATION'!$E$53="N",'TRANSCRIPT INFORMATION'!$I$53,IF('TRANSCRIPT INFORMATION'!$F$53="N",'TRANSCRIPT INFORMATION'!$I$53,'TRANSCRIPT INFORMATION'!$C$54))</f>
        <v>ENGINEERING REPORTS</v>
      </c>
      <c r="I28" s="193">
        <f>+IF('TRANSCRIPT INFORMATION'!$E$53="N",'TRANSCRIPT INFORMATION'!$J$53&amp;'TRANSCRIPT INFORMATION'!$K$53,IF('TRANSCRIPT INFORMATION'!$F$53="N",'TRANSCRIPT INFORMATION'!$K$53&amp;'TRANSCRIPT INFORMATION'!$K$53,'TRANSCRIPT INFORMATION'!$D$53))</f>
        <v>3</v>
      </c>
      <c r="J28" s="196" t="str">
        <f>IF('TRANSCRIPT INFORMATION'!$L$54="N/A"," ",'TRANSCRIPT INFORMATION'!$L$54)&amp;" "&amp;+IF('TRANSCRIPT INFORMATION'!$O$54="N/A"," ",'TRANSCRIPT INFORMATION'!$O$54)</f>
        <v xml:space="preserve">  </v>
      </c>
      <c r="K28" s="22"/>
      <c r="L28" s="22"/>
      <c r="M28" s="22"/>
      <c r="N28" s="22"/>
      <c r="O28" s="22"/>
      <c r="P28" s="22"/>
      <c r="Q28" s="22"/>
      <c r="R28" s="22"/>
      <c r="S28" s="22"/>
    </row>
    <row r="29" spans="1:19" s="194" customFormat="1" ht="18.75" x14ac:dyDescent="0.2">
      <c r="A29" s="186"/>
      <c r="B29" s="187">
        <f>+IF('TRANSCRIPT INFORMATION'!E41="N",'TRANSCRIPT INFORMATION'!B41,IF('TRANSCRIPT INFORMATION'!F41="N",'TRANSCRIPT INFORMATION'!B41,))</f>
        <v>0</v>
      </c>
      <c r="C29" s="188">
        <f>+IF('TRANSCRIPT INFORMATION'!E41="N",'TRANSCRIPT INFORMATION'!C41,IF('TRANSCRIPT INFORMATION'!F41="N",'TRANSCRIPT INFORMATION'!C41,))</f>
        <v>0</v>
      </c>
      <c r="D29" s="189">
        <f>+IF('TRANSCRIPT INFORMATION'!E41="N",'TRANSCRIPT INFORMATION'!D41,IF('TRANSCRIPT INFORMATION'!F41="N",'TRANSCRIPT INFORMATION'!D41,))</f>
        <v>0</v>
      </c>
      <c r="E29" s="195"/>
      <c r="F29" s="186"/>
      <c r="G29" s="187">
        <f>+IF('TRANSCRIPT INFORMATION'!$E$54="N",'TRANSCRIPT INFORMATION'!#REF!,IF('TRANSCRIPT INFORMATION'!$F$54="N",'TRANSCRIPT INFORMATION'!#REF!,))</f>
        <v>0</v>
      </c>
      <c r="H29" s="188">
        <f>+IF('TRANSCRIPT INFORMATION'!$E$54="N",'TRANSCRIPT INFORMATION'!#REF!,IF('TRANSCRIPT INFORMATION'!$F$54="N",'TRANSCRIPT INFORMATION'!#REF!,))</f>
        <v>0</v>
      </c>
      <c r="I29" s="189">
        <f>+IF('TRANSCRIPT INFORMATION'!$E$54="N",'TRANSCRIPT INFORMATION'!$D$54,IF('TRANSCRIPT INFORMATION'!$F$54="N",'TRANSCRIPT INFORMATION'!$D$54,))</f>
        <v>0</v>
      </c>
      <c r="J29" s="195"/>
      <c r="K29" s="22"/>
      <c r="L29" s="22"/>
      <c r="M29" s="22"/>
      <c r="N29" s="22"/>
      <c r="O29" s="22"/>
      <c r="P29" s="22"/>
      <c r="Q29" s="22"/>
      <c r="R29" s="22"/>
      <c r="S29" s="22"/>
    </row>
    <row r="30" spans="1:19" s="194" customFormat="1" ht="30" x14ac:dyDescent="0.2">
      <c r="A30" s="190">
        <f>+IF('TRANSCRIPT INFORMATION'!E41="N",'TRANSCRIPT INFORMATION'!G41,IF('TRANSCRIPT INFORMATION'!F41="N",'TRANSCRIPT INFORMATION'!G41,))</f>
        <v>0</v>
      </c>
      <c r="B30" s="191" t="str">
        <f>+IF('TRANSCRIPT INFORMATION'!E41="N",'TRANSCRIPT INFORMATION'!H41,IF('TRANSCRIPT INFORMATION'!F41="N",'TRANSCRIPT INFORMATION'!H41,'TRANSCRIPT INFORMATION'!B41))</f>
        <v>CHE 115</v>
      </c>
      <c r="C30" s="192" t="str">
        <f>+IF('TRANSCRIPT INFORMATION'!E41="N",'TRANSCRIPT INFORMATION'!I41,IF('TRANSCRIPT INFORMATION'!F41="N",'TRANSCRIPT INFORMATION'!I41,'TRANSCRIPT INFORMATION'!C41))</f>
        <v>INDUSTRIAL CHEMICAL CALCULATIONS</v>
      </c>
      <c r="D30" s="193">
        <f>+IF('TRANSCRIPT INFORMATION'!E41="N",'TRANSCRIPT INFORMATION'!J41&amp;'TRANSCRIPT INFORMATION'!K41,IF('TRANSCRIPT INFORMATION'!F41="N",'TRANSCRIPT INFORMATION'!J41&amp;'TRANSCRIPT INFORMATION'!K41,'TRANSCRIPT INFORMATION'!D41))</f>
        <v>3</v>
      </c>
      <c r="E30" s="196" t="str">
        <f>IF('TRANSCRIPT INFORMATION'!L41="N/A"," ",'TRANSCRIPT INFORMATION'!L41)&amp;" "&amp;+IF('TRANSCRIPT INFORMATION'!O41="N/A"," ",'TRANSCRIPT INFORMATION'!O41)</f>
        <v xml:space="preserve">  </v>
      </c>
      <c r="F30" s="190">
        <f>+IF('TRANSCRIPT INFORMATION'!$E$54="N",'TRANSCRIPT INFORMATION'!$G$54,IF('TRANSCRIPT INFORMATION'!$F$54="N",'TRANSCRIPT INFORMATION'!$G$54,))</f>
        <v>0</v>
      </c>
      <c r="G30" s="191"/>
      <c r="H30" s="192"/>
      <c r="I30" s="193"/>
      <c r="J30" s="196"/>
      <c r="K30" s="22"/>
      <c r="L30" s="22"/>
      <c r="M30" s="22"/>
      <c r="N30" s="22"/>
      <c r="O30" s="22"/>
      <c r="P30" s="22"/>
      <c r="Q30" s="22"/>
      <c r="R30" s="22"/>
      <c r="S30" s="22"/>
    </row>
    <row r="31" spans="1:19" s="194" customFormat="1" ht="18.75" x14ac:dyDescent="0.2">
      <c r="A31" s="186"/>
      <c r="B31" s="187">
        <f>+IF('TRANSCRIPT INFORMATION'!E42="N",'TRANSCRIPT INFORMATION'!B42,IF('TRANSCRIPT INFORMATION'!F42="N",'TRANSCRIPT INFORMATION'!B42,))</f>
        <v>0</v>
      </c>
      <c r="C31" s="188">
        <f>+IF('TRANSCRIPT INFORMATION'!E42="N",'TRANSCRIPT INFORMATION'!C42,IF('TRANSCRIPT INFORMATION'!F42="N",'TRANSCRIPT INFORMATION'!C42,))</f>
        <v>0</v>
      </c>
      <c r="D31" s="189">
        <f>+IF('TRANSCRIPT INFORMATION'!E42="N",'TRANSCRIPT INFORMATION'!D42,IF('TRANSCRIPT INFORMATION'!F42="N",'TRANSCRIPT INFORMATION'!D42,))</f>
        <v>0</v>
      </c>
      <c r="E31" s="195"/>
      <c r="F31" s="186"/>
      <c r="G31" s="187">
        <f>+IF('TRANSCRIPT INFORMATION'!$E$55="N",'TRANSCRIPT INFORMATION'!$B$55,IF('TRANSCRIPT INFORMATION'!$F$55="N",'TRANSCRIPT INFORMATION'!$B$55,))</f>
        <v>0</v>
      </c>
      <c r="H31" s="188">
        <f>+IF('TRANSCRIPT INFORMATION'!$E$55="N",'TRANSCRIPT INFORMATION'!$C$55,IF('TRANSCRIPT INFORMATION'!$F$55="N",'TRANSCRIPT INFORMATION'!$C$55,))</f>
        <v>0</v>
      </c>
      <c r="I31" s="189">
        <f>+IF('TRANSCRIPT INFORMATION'!$E$55="N",'TRANSCRIPT INFORMATION'!$D$55,IF('TRANSCRIPT INFORMATION'!$F$55="N",'TRANSCRIPT INFORMATION'!$D$55,))</f>
        <v>0</v>
      </c>
      <c r="J31" s="195"/>
      <c r="K31" s="22"/>
      <c r="L31" s="22"/>
      <c r="M31" s="22"/>
      <c r="N31" s="22"/>
      <c r="O31" s="22"/>
      <c r="P31" s="22"/>
      <c r="Q31" s="22"/>
      <c r="R31" s="22"/>
      <c r="S31" s="22"/>
    </row>
    <row r="32" spans="1:19" s="194" customFormat="1" ht="18.75" x14ac:dyDescent="0.2">
      <c r="A32" s="190">
        <f>+IF('TRANSCRIPT INFORMATION'!E42="N",'TRANSCRIPT INFORMATION'!G42,IF('TRANSCRIPT INFORMATION'!F42="N",'TRANSCRIPT INFORMATION'!G42,))</f>
        <v>0</v>
      </c>
      <c r="B32" s="191" t="str">
        <f>+IF('TRANSCRIPT INFORMATION'!E42="N",'TRANSCRIPT INFORMATION'!H42,IF('TRANSCRIPT INFORMATION'!F42="N",'TRANSCRIPT INFORMATION'!H42,'TRANSCRIPT INFORMATION'!B42))</f>
        <v>CHE 151</v>
      </c>
      <c r="C32" s="192" t="str">
        <f>+IF('TRANSCRIPT INFORMATION'!E42="N",'TRANSCRIPT INFORMATION'!I42,IF('TRANSCRIPT INFORMATION'!F42="N",'TRANSCRIPT INFORMATION'!I42,'TRANSCRIPT INFORMATION'!C42))</f>
        <v>PROC ENGR THERMODYNAMICS</v>
      </c>
      <c r="D32" s="193">
        <f>+IF('TRANSCRIPT INFORMATION'!E42="N",'TRANSCRIPT INFORMATION'!J42&amp;'TRANSCRIPT INFORMATION'!K42,IF('TRANSCRIPT INFORMATION'!F42="N",'TRANSCRIPT INFORMATION'!J42&amp;'TRANSCRIPT INFORMATION'!K42,'TRANSCRIPT INFORMATION'!D42))</f>
        <v>4</v>
      </c>
      <c r="E32" s="196" t="str">
        <f>IF('TRANSCRIPT INFORMATION'!L42="N/A"," ",'TRANSCRIPT INFORMATION'!L42)&amp;" "&amp;+IF('TRANSCRIPT INFORMATION'!O42="N/A"," ",'TRANSCRIPT INFORMATION'!O42)</f>
        <v xml:space="preserve">  </v>
      </c>
      <c r="F32" s="190">
        <f>+IF('TRANSCRIPT INFORMATION'!$E$55="N",'TRANSCRIPT INFORMATION'!$G$55,IF('TRANSCRIPT INFORMATION'!$F$55="N",'TRANSCRIPT INFORMATION'!$G$55,))</f>
        <v>0</v>
      </c>
      <c r="G32" s="191">
        <f>+IF('TRANSCRIPT INFORMATION'!$E$55="N",'TRANSCRIPT INFORMATION'!$H$55,IF('TRANSCRIPT INFORMATION'!$F$55="N",'TRANSCRIPT INFORMATION'!$H$55,'TRANSCRIPT INFORMATION'!$B$55))</f>
        <v>0</v>
      </c>
      <c r="H32" s="192">
        <f>+IF('TRANSCRIPT INFORMATION'!$E$55="N",'TRANSCRIPT INFORMATION'!$I$55,IF('TRANSCRIPT INFORMATION'!$F$55="N",'TRANSCRIPT INFORMATION'!$I$55,'TRANSCRIPT INFORMATION'!$C$55))</f>
        <v>0</v>
      </c>
      <c r="I32" s="193">
        <f>+IF('TRANSCRIPT INFORMATION'!$E$55="N",'TRANSCRIPT INFORMATION'!$J$55&amp;'TRANSCRIPT INFORMATION'!$K$55,IF('TRANSCRIPT INFORMATION'!$F$55="N",'TRANSCRIPT INFORMATION'!$K$55&amp;'TRANSCRIPT INFORMATION'!$K$55,'TRANSCRIPT INFORMATION'!$D$55))</f>
        <v>0</v>
      </c>
      <c r="J32" s="196" t="str">
        <f>IF('TRANSCRIPT INFORMATION'!$L$55="N/A"," ",'TRANSCRIPT INFORMATION'!$L$55)&amp;" "&amp;+IF('TRANSCRIPT INFORMATION'!$O$55="N/A"," ",'TRANSCRIPT INFORMATION'!$O$55)</f>
        <v xml:space="preserve">  </v>
      </c>
      <c r="K32" s="22"/>
      <c r="L32" s="22"/>
      <c r="M32" s="22"/>
      <c r="N32" s="22"/>
      <c r="O32" s="22"/>
      <c r="P32" s="22"/>
      <c r="Q32" s="22"/>
      <c r="R32" s="22"/>
      <c r="S32" s="22"/>
    </row>
    <row r="33" spans="1:19" s="194" customFormat="1" ht="18.75" x14ac:dyDescent="0.2">
      <c r="A33" s="186"/>
      <c r="B33" s="187">
        <f>+IF('TRANSCRIPT INFORMATION'!E43="N",'TRANSCRIPT INFORMATION'!B43,IF('TRANSCRIPT INFORMATION'!F43="N",'TRANSCRIPT INFORMATION'!B43,))</f>
        <v>0</v>
      </c>
      <c r="C33" s="188">
        <f>+IF('TRANSCRIPT INFORMATION'!E43="N",'TRANSCRIPT INFORMATION'!C43,IF('TRANSCRIPT INFORMATION'!F43="N",'TRANSCRIPT INFORMATION'!C43,))</f>
        <v>0</v>
      </c>
      <c r="D33" s="189">
        <f>+IF('TRANSCRIPT INFORMATION'!E43="N",'TRANSCRIPT INFORMATION'!D43,IF('TRANSCRIPT INFORMATION'!F43="N",'TRANSCRIPT INFORMATION'!D43,))</f>
        <v>0</v>
      </c>
      <c r="E33" s="195"/>
      <c r="F33" s="186"/>
      <c r="G33" s="187">
        <f>+IF('TRANSCRIPT INFORMATION'!$E$56="N",'TRANSCRIPT INFORMATION'!$B$56,IF('TRANSCRIPT INFORMATION'!$F$56="N",'TRANSCRIPT INFORMATION'!$B$56,))</f>
        <v>0</v>
      </c>
      <c r="H33" s="188">
        <f>+IF('TRANSCRIPT INFORMATION'!$E$56="N",'TRANSCRIPT INFORMATION'!$C$56,IF('TRANSCRIPT INFORMATION'!$F$56="N",'TRANSCRIPT INFORMATION'!$C$56,))</f>
        <v>0</v>
      </c>
      <c r="I33" s="189">
        <f>+IF('TRANSCRIPT INFORMATION'!$E$56="N",'TRANSCRIPT INFORMATION'!$D$56,IF('TRANSCRIPT INFORMATION'!$F$56="N",'TRANSCRIPT INFORMATION'!$D$56,))</f>
        <v>0</v>
      </c>
      <c r="J33" s="195"/>
      <c r="K33" s="22"/>
      <c r="L33" s="22"/>
      <c r="M33" s="22"/>
      <c r="N33" s="22"/>
      <c r="O33" s="22"/>
      <c r="P33" s="22"/>
      <c r="Q33" s="22"/>
      <c r="R33" s="22"/>
      <c r="S33" s="22"/>
    </row>
    <row r="34" spans="1:19" s="194" customFormat="1" ht="18.75" x14ac:dyDescent="0.2">
      <c r="A34" s="190">
        <f>+IF('TRANSCRIPT INFORMATION'!E43="N",'TRANSCRIPT INFORMATION'!G43,IF('TRANSCRIPT INFORMATION'!F43="N",'TRANSCRIPT INFORMATION'!G43,))</f>
        <v>0</v>
      </c>
      <c r="B34" s="191" t="str">
        <f>+IF('TRANSCRIPT INFORMATION'!E43="N",'TRANSCRIPT INFORMATION'!H43,IF('TRANSCRIPT INFORMATION'!F43="N",'TRANSCRIPT INFORMATION'!H43,'TRANSCRIPT INFORMATION'!B43))</f>
        <v>CHE 158</v>
      </c>
      <c r="C34" s="192" t="str">
        <f>+IF('TRANSCRIPT INFORMATION'!E43="N",'TRANSCRIPT INFORMATION'!I43,IF('TRANSCRIPT INFORMATION'!F43="N",'TRANSCRIPT INFORMATION'!I43,'TRANSCRIPT INFORMATION'!C43))</f>
        <v>KINETICS &amp; REACTOR DESIGN</v>
      </c>
      <c r="D34" s="193">
        <f>+IF('TRANSCRIPT INFORMATION'!E43="N",'TRANSCRIPT INFORMATION'!J43&amp;'TRANSCRIPT INFORMATION'!K43,IF('TRANSCRIPT INFORMATION'!F43="N",'TRANSCRIPT INFORMATION'!J43&amp;'TRANSCRIPT INFORMATION'!K43,'TRANSCRIPT INFORMATION'!D43))</f>
        <v>3</v>
      </c>
      <c r="E34" s="196" t="str">
        <f>IF('TRANSCRIPT INFORMATION'!L43="N/A"," ",'TRANSCRIPT INFORMATION'!L43)&amp;" "&amp;+IF('TRANSCRIPT INFORMATION'!O43="N/A"," ",'TRANSCRIPT INFORMATION'!O43)</f>
        <v xml:space="preserve">  </v>
      </c>
      <c r="F34" s="190">
        <f>+IF('TRANSCRIPT INFORMATION'!$E$56="N",'TRANSCRIPT INFORMATION'!$G$56,IF('TRANSCRIPT INFORMATION'!$F$56="N",'TRANSCRIPT INFORMATION'!$G$56,))</f>
        <v>0</v>
      </c>
      <c r="G34" s="191">
        <f>+IF('TRANSCRIPT INFORMATION'!$E$56="N",'TRANSCRIPT INFORMATION'!$H$56,IF('TRANSCRIPT INFORMATION'!$F$56="N",'TRANSCRIPT INFORMATION'!$H$56,'TRANSCRIPT INFORMATION'!$B$56))</f>
        <v>0</v>
      </c>
      <c r="H34" s="192">
        <f>+IF('TRANSCRIPT INFORMATION'!$E$56="N",'TRANSCRIPT INFORMATION'!$I$56,IF('TRANSCRIPT INFORMATION'!$F$56="N",'TRANSCRIPT INFORMATION'!$I$56,'TRANSCRIPT INFORMATION'!$C$56))</f>
        <v>0</v>
      </c>
      <c r="I34" s="193">
        <f>+IF('TRANSCRIPT INFORMATION'!$E$56="N",'TRANSCRIPT INFORMATION'!$J$56&amp;'TRANSCRIPT INFORMATION'!$K$56,IF('TRANSCRIPT INFORMATION'!$F$56="N",'TRANSCRIPT INFORMATION'!$K$56&amp;'TRANSCRIPT INFORMATION'!$K$56,'TRANSCRIPT INFORMATION'!$D$56))</f>
        <v>0</v>
      </c>
      <c r="J34" s="196" t="str">
        <f>IF('TRANSCRIPT INFORMATION'!$L$56="N/A"," ",'TRANSCRIPT INFORMATION'!$L$56)&amp;" "&amp;+IF('TRANSCRIPT INFORMATION'!$O$56="N/A"," ",'TRANSCRIPT INFORMATION'!$O$56)</f>
        <v xml:space="preserve"> </v>
      </c>
      <c r="K34" s="22"/>
      <c r="L34" s="22"/>
      <c r="M34" s="22"/>
      <c r="N34" s="22"/>
      <c r="O34" s="22"/>
      <c r="P34" s="22"/>
      <c r="Q34" s="22"/>
      <c r="R34" s="22"/>
      <c r="S34" s="22"/>
    </row>
    <row r="35" spans="1:19" s="29" customFormat="1" ht="19.5" thickBot="1" x14ac:dyDescent="0.3">
      <c r="A35" s="197"/>
      <c r="B35" s="197"/>
      <c r="C35" s="197"/>
      <c r="D35" s="197"/>
      <c r="E35" s="197"/>
      <c r="F35" s="198"/>
      <c r="G35" s="198"/>
      <c r="H35" s="198"/>
      <c r="I35" s="198"/>
      <c r="J35" s="198"/>
      <c r="K35"/>
      <c r="L35"/>
      <c r="M35"/>
      <c r="N35"/>
      <c r="O35"/>
      <c r="P35"/>
      <c r="Q35"/>
      <c r="R35"/>
      <c r="S35"/>
    </row>
    <row r="36" spans="1:19" s="29" customFormat="1" ht="13.5" thickBot="1" x14ac:dyDescent="0.25">
      <c r="A36" s="156" t="s">
        <v>286</v>
      </c>
      <c r="B36" s="154"/>
      <c r="C36" s="154"/>
      <c r="D36" s="154"/>
      <c r="E36" s="154"/>
      <c r="F36" s="154"/>
      <c r="G36" s="154"/>
      <c r="H36" s="154"/>
      <c r="I36" s="154"/>
      <c r="J36" s="155"/>
      <c r="K36"/>
      <c r="L36"/>
      <c r="M36"/>
      <c r="N36"/>
      <c r="O36"/>
      <c r="P36"/>
      <c r="Q36"/>
      <c r="R36"/>
      <c r="S36"/>
    </row>
    <row r="37" spans="1:19" s="29" customFormat="1" ht="25.5" x14ac:dyDescent="0.2">
      <c r="A37" s="30" t="s">
        <v>102</v>
      </c>
      <c r="B37" s="32" t="s">
        <v>101</v>
      </c>
      <c r="C37" s="32" t="s">
        <v>103</v>
      </c>
      <c r="D37" s="33" t="s">
        <v>100</v>
      </c>
      <c r="E37" s="34" t="s">
        <v>65</v>
      </c>
      <c r="F37" s="30" t="s">
        <v>102</v>
      </c>
      <c r="G37" s="32" t="s">
        <v>101</v>
      </c>
      <c r="H37" s="32" t="s">
        <v>103</v>
      </c>
      <c r="I37" s="33" t="s">
        <v>100</v>
      </c>
      <c r="J37" s="34" t="s">
        <v>65</v>
      </c>
      <c r="K37"/>
      <c r="L37"/>
      <c r="M37"/>
      <c r="N37"/>
      <c r="O37"/>
      <c r="P37"/>
      <c r="Q37"/>
      <c r="R37"/>
      <c r="S37"/>
    </row>
    <row r="38" spans="1:19" s="29" customFormat="1" ht="18.75" x14ac:dyDescent="0.2">
      <c r="A38" s="186"/>
      <c r="B38" s="187">
        <f>+IF('TRANSCRIPT INFORMATION'!$E$57="N",'TRANSCRIPT INFORMATION'!$B$57,IF('TRANSCRIPT INFORMATION'!$F$57="N",'TRANSCRIPT INFORMATION'!$B$57,))</f>
        <v>0</v>
      </c>
      <c r="C38" s="188">
        <f>+IF('TRANSCRIPT INFORMATION'!$E$57="N",'TRANSCRIPT INFORMATION'!$C$57,IF('TRANSCRIPT INFORMATION'!$F$57="N",'TRANSCRIPT INFORMATION'!$C$57,))</f>
        <v>0</v>
      </c>
      <c r="D38" s="189">
        <f>+IF('TRANSCRIPT INFORMATION'!$E$57="N",'TRANSCRIPT INFORMATION'!$D$57,IF('TRANSCRIPT INFORMATION'!$F$57="N",'TRANSCRIPT INFORMATION'!$D$57,))</f>
        <v>0</v>
      </c>
      <c r="E38" s="195"/>
      <c r="F38" s="186"/>
      <c r="G38" s="188"/>
      <c r="H38" s="188"/>
      <c r="I38" s="205"/>
      <c r="J38" s="195"/>
      <c r="K38"/>
      <c r="L38"/>
      <c r="M38"/>
      <c r="N38"/>
      <c r="O38"/>
      <c r="P38"/>
      <c r="Q38"/>
      <c r="R38"/>
      <c r="S38"/>
    </row>
    <row r="39" spans="1:19" s="29" customFormat="1" ht="18.75" x14ac:dyDescent="0.2">
      <c r="A39" s="190">
        <f>+IF('TRANSCRIPT INFORMATION'!$E$57="N",'TRANSCRIPT INFORMATION'!$G$57,IF('TRANSCRIPT INFORMATION'!$F$57="N",'TRANSCRIPT INFORMATION'!$G$57,))</f>
        <v>0</v>
      </c>
      <c r="B39" s="191">
        <f>+IF('TRANSCRIPT INFORMATION'!$E$57="N",'TRANSCRIPT INFORMATION'!$H$57,IF('TRANSCRIPT INFORMATION'!$F$57="N",'TRANSCRIPT INFORMATION'!$H$57,'TRANSCRIPT INFORMATION'!$B$57))</f>
        <v>0</v>
      </c>
      <c r="C39" s="192">
        <f>+IF('TRANSCRIPT INFORMATION'!$E$57="N",'TRANSCRIPT INFORMATION'!$I$57,IF('TRANSCRIPT INFORMATION'!$F$57="N",'TRANSCRIPT INFORMATION'!$I$57,'TRANSCRIPT INFORMATION'!$C$57))</f>
        <v>0</v>
      </c>
      <c r="D39" s="193">
        <f>+IF('TRANSCRIPT INFORMATION'!$E$57="N",'TRANSCRIPT INFORMATION'!$J$57&amp;'TRANSCRIPT INFORMATION'!$K$57,IF('TRANSCRIPT INFORMATION'!$F$57="N",'TRANSCRIPT INFORMATION'!$K$57&amp;'TRANSCRIPT INFORMATION'!$K$57,'TRANSCRIPT INFORMATION'!$D$57))</f>
        <v>0</v>
      </c>
      <c r="E39" s="196" t="str">
        <f>IF('TRANSCRIPT INFORMATION'!$L$57="N/A"," ",'TRANSCRIPT INFORMATION'!$L$57)&amp;" "&amp;+IF('TRANSCRIPT INFORMATION'!$O$57="N/A"," ",'TRANSCRIPT INFORMATION'!$O$57)</f>
        <v xml:space="preserve">  </v>
      </c>
      <c r="F39" s="190"/>
      <c r="G39" s="124"/>
      <c r="H39" s="124"/>
      <c r="I39" s="206"/>
      <c r="J39" s="196"/>
      <c r="K39"/>
      <c r="L39"/>
      <c r="M39"/>
      <c r="N39"/>
      <c r="O39"/>
      <c r="P39"/>
      <c r="Q39"/>
      <c r="R39"/>
      <c r="S39"/>
    </row>
    <row r="40" spans="1:19" s="29" customFormat="1" ht="18.75" x14ac:dyDescent="0.2">
      <c r="A40" s="186"/>
      <c r="B40" s="187">
        <f>+IF('TRANSCRIPT INFORMATION'!$E$60="N",'TRANSCRIPT INFORMATION'!$B$60,IF('TRANSCRIPT INFORMATION'!$F$60="N",'TRANSCRIPT INFORMATION'!$B$60,))</f>
        <v>0</v>
      </c>
      <c r="C40" s="188">
        <f>+IF('TRANSCRIPT INFORMATION'!$E$60="N",'TRANSCRIPT INFORMATION'!$C$60,IF('TRANSCRIPT INFORMATION'!$F$60="N",'TRANSCRIPT INFORMATION'!$C$60,))</f>
        <v>0</v>
      </c>
      <c r="D40" s="189">
        <f>+IF('TRANSCRIPT INFORMATION'!$E$60="N",'TRANSCRIPT INFORMATION'!$D$60,IF('TRANSCRIPT INFORMATION'!$F$60="N",'TRANSCRIPT INFORMATION'!$D$60,))</f>
        <v>0</v>
      </c>
      <c r="E40" s="195"/>
      <c r="F40" s="186"/>
      <c r="G40" s="207"/>
      <c r="H40" s="208"/>
      <c r="I40" s="205"/>
      <c r="J40" s="195"/>
      <c r="K40"/>
      <c r="L40"/>
      <c r="M40"/>
      <c r="N40"/>
      <c r="O40"/>
      <c r="P40"/>
      <c r="Q40"/>
      <c r="R40"/>
      <c r="S40"/>
    </row>
    <row r="41" spans="1:19" s="29" customFormat="1" ht="18.75" x14ac:dyDescent="0.2">
      <c r="A41" s="190">
        <f>+IF('TRANSCRIPT INFORMATION'!$E$60="N",'TRANSCRIPT INFORMATION'!$G$60,IF('TRANSCRIPT INFORMATION'!$F$60="N",'TRANSCRIPT INFORMATION'!$G$60,))</f>
        <v>0</v>
      </c>
      <c r="B41" s="191">
        <f>+IF('TRANSCRIPT INFORMATION'!$E$60="N",'TRANSCRIPT INFORMATION'!$H$60,IF('TRANSCRIPT INFORMATION'!$F$60="N",'TRANSCRIPT INFORMATION'!$H$60,'TRANSCRIPT INFORMATION'!$B$60))</f>
        <v>0</v>
      </c>
      <c r="C41" s="192">
        <f>+IF('TRANSCRIPT INFORMATION'!$E$60="N",'TRANSCRIPT INFORMATION'!$I$60,IF('TRANSCRIPT INFORMATION'!$F$60="N",'TRANSCRIPT INFORMATION'!$I$60,'TRANSCRIPT INFORMATION'!$C$60))</f>
        <v>0</v>
      </c>
      <c r="D41" s="193">
        <f>+IF('TRANSCRIPT INFORMATION'!$E$60="N",'TRANSCRIPT INFORMATION'!$J$60&amp;'TRANSCRIPT INFORMATION'!$K$60,IF('TRANSCRIPT INFORMATION'!$F$60="N",'TRANSCRIPT INFORMATION'!$K$60&amp;'TRANSCRIPT INFORMATION'!$K$60,'TRANSCRIPT INFORMATION'!$D$60))</f>
        <v>0</v>
      </c>
      <c r="E41" s="196" t="str">
        <f>IF('TRANSCRIPT INFORMATION'!$L$60="N/A"," ",'TRANSCRIPT INFORMATION'!$L$60)&amp;" "&amp;+IF('TRANSCRIPT INFORMATION'!$O$58="N/A"," ",'TRANSCRIPT INFORMATION'!$O$58)</f>
        <v xml:space="preserve">  </v>
      </c>
      <c r="F41" s="190"/>
      <c r="G41" s="209"/>
      <c r="H41" s="210"/>
      <c r="I41" s="206"/>
      <c r="J41" s="196"/>
    </row>
    <row r="42" spans="1:19" s="29" customFormat="1" ht="18.75" x14ac:dyDescent="0.2">
      <c r="A42" s="186"/>
      <c r="B42" s="187">
        <f>+IF('TRANSCRIPT INFORMATION'!$E$61="N",'TRANSCRIPT INFORMATION'!$B$61,IF('TRANSCRIPT INFORMATION'!$F$61="N",'TRANSCRIPT INFORMATION'!$B$61,))</f>
        <v>0</v>
      </c>
      <c r="C42" s="188"/>
      <c r="D42" s="189">
        <f>+IF('TRANSCRIPT INFORMATION'!$E$61="N",'TRANSCRIPT INFORMATION'!$D$61,IF('TRANSCRIPT INFORMATION'!$F$61="N",'TRANSCRIPT INFORMATION'!$D$61,))</f>
        <v>0</v>
      </c>
      <c r="E42" s="195"/>
      <c r="F42" s="186"/>
      <c r="G42" s="207"/>
      <c r="H42" s="208"/>
      <c r="I42" s="189"/>
      <c r="J42" s="195"/>
    </row>
    <row r="43" spans="1:19" s="29" customFormat="1" ht="18.75" x14ac:dyDescent="0.2">
      <c r="A43" s="190">
        <f>+IF('TRANSCRIPT INFORMATION'!$E$61="N",'TRANSCRIPT INFORMATION'!$G$61,IF('TRANSCRIPT INFORMATION'!$F$61="N",'TRANSCRIPT INFORMATION'!$G$61,))</f>
        <v>0</v>
      </c>
      <c r="B43" s="191">
        <f>+IF('TRANSCRIPT INFORMATION'!$E$61="N",'TRANSCRIPT INFORMATION'!$H$61,IF('TRANSCRIPT INFORMATION'!$F$61="N",'TRANSCRIPT INFORMATION'!$H$60,'TRANSCRIPT INFORMATION'!$B$60))</f>
        <v>0</v>
      </c>
      <c r="C43" s="192"/>
      <c r="D43" s="193">
        <f>+IF('TRANSCRIPT INFORMATION'!$E$61="N",'TRANSCRIPT INFORMATION'!$J$61&amp;'TRANSCRIPT INFORMATION'!$K$61,IF('TRANSCRIPT INFORMATION'!$F$61="N",'TRANSCRIPT INFORMATION'!$K$61&amp;'TRANSCRIPT INFORMATION'!$K$61,'TRANSCRIPT INFORMATION'!$D$61))</f>
        <v>0</v>
      </c>
      <c r="E43" s="196" t="str">
        <f>IF('TRANSCRIPT INFORMATION'!$L$61="N/A"," ",'TRANSCRIPT INFORMATION'!$L$61)&amp;" "&amp;+IF('TRANSCRIPT INFORMATION'!$O$59="N/A"," ",'TRANSCRIPT INFORMATION'!$O$59)</f>
        <v xml:space="preserve">  </v>
      </c>
      <c r="F43" s="190"/>
      <c r="G43" s="191"/>
      <c r="H43" s="192"/>
      <c r="I43" s="193"/>
      <c r="J43" s="196"/>
    </row>
    <row r="44" spans="1:19" s="29" customFormat="1" ht="13.5" thickBot="1" x14ac:dyDescent="0.25">
      <c r="F44" s="31"/>
      <c r="G44" s="31"/>
      <c r="H44" s="31"/>
      <c r="I44" s="31"/>
      <c r="J44" s="31"/>
      <c r="K44"/>
      <c r="L44"/>
      <c r="M44"/>
      <c r="N44"/>
      <c r="O44"/>
      <c r="P44"/>
      <c r="Q44"/>
      <c r="R44"/>
      <c r="S44"/>
    </row>
    <row r="45" spans="1:19" s="29" customFormat="1" ht="13.5" thickBot="1" x14ac:dyDescent="0.25">
      <c r="A45" s="153" t="s">
        <v>263</v>
      </c>
      <c r="B45" s="154"/>
      <c r="C45" s="154"/>
      <c r="D45" s="154"/>
      <c r="E45" s="154"/>
      <c r="F45" s="157"/>
      <c r="G45" s="157"/>
      <c r="H45" s="157"/>
      <c r="I45" s="157"/>
      <c r="J45" s="158"/>
      <c r="K45"/>
      <c r="L45"/>
      <c r="M45"/>
      <c r="N45"/>
      <c r="O45"/>
      <c r="P45"/>
      <c r="Q45"/>
      <c r="R45"/>
      <c r="S45"/>
    </row>
    <row r="46" spans="1:19" s="29" customFormat="1" ht="25.5" x14ac:dyDescent="0.2">
      <c r="A46" s="30" t="s">
        <v>102</v>
      </c>
      <c r="B46" s="32" t="s">
        <v>101</v>
      </c>
      <c r="C46" s="32" t="s">
        <v>103</v>
      </c>
      <c r="D46" s="33" t="s">
        <v>100</v>
      </c>
      <c r="E46" s="36" t="s">
        <v>65</v>
      </c>
      <c r="F46" s="37" t="s">
        <v>102</v>
      </c>
      <c r="G46" s="33" t="s">
        <v>101</v>
      </c>
      <c r="H46" s="33" t="s">
        <v>103</v>
      </c>
      <c r="I46" s="33" t="s">
        <v>100</v>
      </c>
      <c r="J46" s="34" t="s">
        <v>65</v>
      </c>
      <c r="K46"/>
      <c r="L46"/>
      <c r="M46"/>
      <c r="N46"/>
      <c r="O46"/>
      <c r="P46"/>
      <c r="Q46"/>
      <c r="R46"/>
      <c r="S46"/>
    </row>
    <row r="47" spans="1:19" s="29" customFormat="1" ht="18.75" x14ac:dyDescent="0.2">
      <c r="A47" s="186"/>
      <c r="B47" s="187">
        <f>+IF('TRANSCRIPT INFORMATION'!$E$16="N",'TRANSCRIPT INFORMATION'!$B$16,IF('TRANSCRIPT INFORMATION'!$F$16="N",'TRANSCRIPT INFORMATION'!$B$16,))</f>
        <v>0</v>
      </c>
      <c r="C47" s="188">
        <f>+IF('TRANSCRIPT INFORMATION'!$E$16="N",'TRANSCRIPT INFORMATION'!$C$16,IF('TRANSCRIPT INFORMATION'!$F$16="N",'TRANSCRIPT INFORMATION'!$C$16,))</f>
        <v>0</v>
      </c>
      <c r="D47" s="189">
        <f>+IF('TRANSCRIPT INFORMATION'!$E$16="N",'TRANSCRIPT INFORMATION'!$D$16,IF('TRANSCRIPT INFORMATION'!$F$16="N",'TRANSCRIPT INFORMATION'!$D$16,))</f>
        <v>0</v>
      </c>
      <c r="E47" s="195"/>
      <c r="F47" s="186"/>
      <c r="G47" s="187">
        <f>+IF('TRANSCRIPT INFORMATION'!$E$23="N",'TRANSCRIPT INFORMATION'!$B$23,IF('TRANSCRIPT INFORMATION'!$F$23="N",'TRANSCRIPT INFORMATION'!$B$23,))</f>
        <v>0</v>
      </c>
      <c r="H47" s="188">
        <f>+IF('TRANSCRIPT INFORMATION'!$E$23="N",'TRANSCRIPT INFORMATION'!$C$23,IF('TRANSCRIPT INFORMATION'!$F$23="N",'TRANSCRIPT INFORMATION'!$C$23,))</f>
        <v>0</v>
      </c>
      <c r="I47" s="189">
        <f>+IF('TRANSCRIPT INFORMATION'!$E$23="N",'TRANSCRIPT INFORMATION'!$D$23,IF('TRANSCRIPT INFORMATION'!$F$23="N",'TRANSCRIPT INFORMATION'!$D$23,))</f>
        <v>0</v>
      </c>
      <c r="J47" s="195"/>
      <c r="K47"/>
      <c r="L47"/>
      <c r="M47"/>
      <c r="N47"/>
      <c r="O47"/>
      <c r="P47"/>
      <c r="Q47"/>
      <c r="R47"/>
      <c r="S47"/>
    </row>
    <row r="48" spans="1:19" s="29" customFormat="1" ht="18.75" x14ac:dyDescent="0.2">
      <c r="A48" s="190">
        <f>+IF('TRANSCRIPT INFORMATION'!$E$16="N",'TRANSCRIPT INFORMATION'!$G$16,IF('TRANSCRIPT INFORMATION'!$F$16="N",'TRANSCRIPT INFORMATION'!$G$16,))</f>
        <v>0</v>
      </c>
      <c r="B48" s="191" t="str">
        <f>+IF('TRANSCRIPT INFORMATION'!$E$16="N",'TRANSCRIPT INFORMATION'!$H$16,IF('TRANSCRIPT INFORMATION'!$F$16="N",'TRANSCRIPT INFORMATION'!$H$16,'TRANSCRIPT INFORMATION'!$B$16))</f>
        <v>MATH 30</v>
      </c>
      <c r="C48" s="192" t="str">
        <f>+IF('TRANSCRIPT INFORMATION'!$E$16="N",'TRANSCRIPT INFORMATION'!$I$16,IF('TRANSCRIPT INFORMATION'!$F$16="N",'TRANSCRIPT INFORMATION'!$I$16,'TRANSCRIPT INFORMATION'!$C$16))</f>
        <v>CALCULUS I</v>
      </c>
      <c r="D48" s="193">
        <f>+IF('TRANSCRIPT INFORMATION'!$E$16="N",'TRANSCRIPT INFORMATION'!$J$16&amp;'TRANSCRIPT INFORMATION'!$K$16,IF('TRANSCRIPT INFORMATION'!$F$16="N",'TRANSCRIPT INFORMATION'!$K$16&amp;'TRANSCRIPT INFORMATION'!$K$16,'TRANSCRIPT INFORMATION'!$D$16))</f>
        <v>3</v>
      </c>
      <c r="E48" s="196" t="str">
        <f>IF('TRANSCRIPT INFORMATION'!$L$16="N/A"," ",'TRANSCRIPT INFORMATION'!$L$16)&amp;" "&amp;+IF('TRANSCRIPT INFORMATION'!$O$16="N/A"," ",'TRANSCRIPT INFORMATION'!$O$16)</f>
        <v xml:space="preserve">  </v>
      </c>
      <c r="F48" s="190">
        <f>+IF('TRANSCRIPT INFORMATION'!$E$23="N",'TRANSCRIPT INFORMATION'!$G$23,IF('TRANSCRIPT INFORMATION'!$F$23="N",'TRANSCRIPT INFORMATION'!$G$23,))</f>
        <v>0</v>
      </c>
      <c r="G48" s="191">
        <f>+IF('TRANSCRIPT INFORMATION'!$E$23="N",'TRANSCRIPT INFORMATION'!$H$23,IF('TRANSCRIPT INFORMATION'!$F$23="N",'TRANSCRIPT INFORMATION'!$H$23,'TRANSCRIPT INFORMATION'!$B$23))</f>
        <v>0</v>
      </c>
      <c r="H48" s="192">
        <f>+IF('TRANSCRIPT INFORMATION'!$E$23="N",'TRANSCRIPT INFORMATION'!$I$23,IF('TRANSCRIPT INFORMATION'!$F$23="N",'TRANSCRIPT INFORMATION'!$I$23,'TRANSCRIPT INFORMATION'!$C$23))</f>
        <v>0</v>
      </c>
      <c r="I48" s="193">
        <f>+IF('TRANSCRIPT INFORMATION'!$E$23="N",'TRANSCRIPT INFORMATION'!$J$23&amp;'TRANSCRIPT INFORMATION'!$K$23,IF('TRANSCRIPT INFORMATION'!$F$23="N",'TRANSCRIPT INFORMATION'!$K$23&amp;'TRANSCRIPT INFORMATION'!$K$23,'TRANSCRIPT INFORMATION'!$D$23))</f>
        <v>0</v>
      </c>
      <c r="J48" s="196" t="str">
        <f>IF('TRANSCRIPT INFORMATION'!$L$23="N/A"," ",'TRANSCRIPT INFORMATION'!$L$23)&amp;" "&amp;+IF('TRANSCRIPT INFORMATION'!$O$23="N/A"," ",'TRANSCRIPT INFORMATION'!$O$23)</f>
        <v xml:space="preserve">  </v>
      </c>
      <c r="K48"/>
      <c r="L48"/>
      <c r="M48"/>
      <c r="N48"/>
      <c r="O48"/>
      <c r="P48"/>
      <c r="Q48"/>
      <c r="R48"/>
      <c r="S48"/>
    </row>
    <row r="49" spans="1:19" s="29" customFormat="1" ht="18.75" x14ac:dyDescent="0.2">
      <c r="A49" s="186"/>
      <c r="B49" s="187">
        <f>+IF('TRANSCRIPT INFORMATION'!$E$17="N",'TRANSCRIPT INFORMATION'!$B$17,IF('TRANSCRIPT INFORMATION'!$F$17="N",'TRANSCRIPT INFORMATION'!$B$17,))</f>
        <v>0</v>
      </c>
      <c r="C49" s="188">
        <f>+IF('TRANSCRIPT INFORMATION'!$E$17="N",'TRANSCRIPT INFORMATION'!$C$17,IF('TRANSCRIPT INFORMATION'!$F$17="N",'TRANSCRIPT INFORMATION'!$C$17,))</f>
        <v>0</v>
      </c>
      <c r="D49" s="189">
        <f>+IF('TRANSCRIPT INFORMATION'!$E$17="N",'TRANSCRIPT INFORMATION'!$D$17,IF('TRANSCRIPT INFORMATION'!$F$17="N",'TRANSCRIPT INFORMATION'!$D$17,))</f>
        <v>0</v>
      </c>
      <c r="E49" s="195"/>
      <c r="F49" s="186"/>
      <c r="G49" s="187">
        <f>+IF('TRANSCRIPT INFORMATION'!$E$24="N",'TRANSCRIPT INFORMATION'!$B$24,IF('TRANSCRIPT INFORMATION'!$F$24="N",'TRANSCRIPT INFORMATION'!$B$24,))</f>
        <v>0</v>
      </c>
      <c r="H49" s="188">
        <f>+IF('TRANSCRIPT INFORMATION'!$E$24="N",'TRANSCRIPT INFORMATION'!$C$24,IF('TRANSCRIPT INFORMATION'!$F$24="N",'TRANSCRIPT INFORMATION'!$C$24,))</f>
        <v>0</v>
      </c>
      <c r="I49" s="189">
        <f>+IF('TRANSCRIPT INFORMATION'!$E$24="N",'TRANSCRIPT INFORMATION'!$D$24,IF('TRANSCRIPT INFORMATION'!$F$24="N",'TRANSCRIPT INFORMATION'!$D$24,))</f>
        <v>0</v>
      </c>
      <c r="J49" s="195"/>
      <c r="K49"/>
      <c r="L49"/>
      <c r="M49"/>
      <c r="N49"/>
      <c r="O49"/>
      <c r="P49"/>
      <c r="Q49"/>
      <c r="R49"/>
      <c r="S49"/>
    </row>
    <row r="50" spans="1:19" s="29" customFormat="1" ht="18.75" x14ac:dyDescent="0.2">
      <c r="A50" s="190">
        <f>+IF('TRANSCRIPT INFORMATION'!$E$17="N",'TRANSCRIPT INFORMATION'!$G$17,IF('TRANSCRIPT INFORMATION'!$F$17="N",'TRANSCRIPT INFORMATION'!$G$17,))</f>
        <v>0</v>
      </c>
      <c r="B50" s="191" t="str">
        <f>+IF('TRANSCRIPT INFORMATION'!$E$17="N",'TRANSCRIPT INFORMATION'!$H$17,IF('TRANSCRIPT INFORMATION'!$F$17="N",'TRANSCRIPT INFORMATION'!$H$17,'TRANSCRIPT INFORMATION'!$B$17))</f>
        <v>MATH 31</v>
      </c>
      <c r="C50" s="192" t="str">
        <f>+IF('TRANSCRIPT INFORMATION'!$E$17="N",'TRANSCRIPT INFORMATION'!$I$17,IF('TRANSCRIPT INFORMATION'!$F$17="N",'TRANSCRIPT INFORMATION'!$I$17,'TRANSCRIPT INFORMATION'!$C$17))</f>
        <v>CALCULUS II</v>
      </c>
      <c r="D50" s="193">
        <f>+IF('TRANSCRIPT INFORMATION'!$E$17="N",'TRANSCRIPT INFORMATION'!$J$17&amp;'TRANSCRIPT INFORMATION'!$K$17,IF('TRANSCRIPT INFORMATION'!$F$17="N",'TRANSCRIPT INFORMATION'!$K$17&amp;'TRANSCRIPT INFORMATION'!$K$17,'TRANSCRIPT INFORMATION'!$D$17))</f>
        <v>4</v>
      </c>
      <c r="E50" s="196" t="str">
        <f>IF('TRANSCRIPT INFORMATION'!$L$17="N/A"," ",'TRANSCRIPT INFORMATION'!$L$17)&amp;" "&amp;+IF('TRANSCRIPT INFORMATION'!$O$17="N/A"," ",'TRANSCRIPT INFORMATION'!$O$17)</f>
        <v xml:space="preserve">  </v>
      </c>
      <c r="F50" s="190">
        <f>+IF('TRANSCRIPT INFORMATION'!$E$24="N",'TRANSCRIPT INFORMATION'!$G$24,IF('TRANSCRIPT INFORMATION'!$F$24="N",'TRANSCRIPT INFORMATION'!$G$24,))</f>
        <v>0</v>
      </c>
      <c r="G50" s="191" t="str">
        <f>+IF('TRANSCRIPT INFORMATION'!$E$24="N",'TRANSCRIPT INFORMATION'!$H$24,IF('TRANSCRIPT INFORMATION'!$F$24="N",'TRANSCRIPT INFORMATION'!$H$24,'TRANSCRIPT INFORMATION'!$B$24))</f>
        <v>PHYS 50</v>
      </c>
      <c r="H50" s="192" t="str">
        <f>+IF('TRANSCRIPT INFORMATION'!$E$24="N",'TRANSCRIPT INFORMATION'!$I$24,IF('TRANSCRIPT INFORMATION'!$F$24="N",'TRANSCRIPT INFORMATION'!$I$24,'TRANSCRIPT INFORMATION'!$C$24))</f>
        <v>MECHANICS</v>
      </c>
      <c r="I50" s="193">
        <f>+IF('TRANSCRIPT INFORMATION'!$E$24="N",'TRANSCRIPT INFORMATION'!$J$24&amp;'TRANSCRIPT INFORMATION'!$K$24,IF('TRANSCRIPT INFORMATION'!$F$24="N",'TRANSCRIPT INFORMATION'!$K$24&amp;'TRANSCRIPT INFORMATION'!$K$24,'TRANSCRIPT INFORMATION'!$D$24))</f>
        <v>4</v>
      </c>
      <c r="J50" s="196" t="str">
        <f>IF('TRANSCRIPT INFORMATION'!$L$24="N/A"," ",'TRANSCRIPT INFORMATION'!$L$24)&amp;" "&amp;+IF('TRANSCRIPT INFORMATION'!$O$24="N/A"," ",'TRANSCRIPT INFORMATION'!$O$24)</f>
        <v xml:space="preserve">  </v>
      </c>
      <c r="K50"/>
      <c r="L50"/>
      <c r="M50"/>
      <c r="N50"/>
      <c r="O50"/>
      <c r="P50"/>
      <c r="Q50"/>
      <c r="R50"/>
      <c r="S50"/>
    </row>
    <row r="51" spans="1:19" s="29" customFormat="1" ht="18.75" x14ac:dyDescent="0.2">
      <c r="A51" s="186"/>
      <c r="B51" s="187">
        <f>+IF('TRANSCRIPT INFORMATION'!$E$18="N",'TRANSCRIPT INFORMATION'!$B$18,IF('TRANSCRIPT INFORMATION'!$F$18="N",'TRANSCRIPT INFORMATION'!$B$18,))</f>
        <v>0</v>
      </c>
      <c r="C51" s="188">
        <f>+IF('TRANSCRIPT INFORMATION'!$E$18="N",'TRANSCRIPT INFORMATION'!$C$18,IF('TRANSCRIPT INFORMATION'!$F$18="N",'TRANSCRIPT INFORMATION'!$C$18,))</f>
        <v>0</v>
      </c>
      <c r="D51" s="189">
        <f>+IF('TRANSCRIPT INFORMATION'!$E$18="N",'TRANSCRIPT INFORMATION'!$D$18,IF('TRANSCRIPT INFORMATION'!$F$18="N",'TRANSCRIPT INFORMATION'!$D$18,))</f>
        <v>0</v>
      </c>
      <c r="E51" s="195"/>
      <c r="F51" s="186"/>
      <c r="G51" s="187">
        <f>+IF('TRANSCRIPT INFORMATION'!$E$25="N",'TRANSCRIPT INFORMATION'!$B$25,IF('TRANSCRIPT INFORMATION'!$F$25="N",'TRANSCRIPT INFORMATION'!$B$25,))</f>
        <v>0</v>
      </c>
      <c r="H51" s="188">
        <f>+IF('TRANSCRIPT INFORMATION'!$E$25="N",'TRANSCRIPT INFORMATION'!$C$25,IF('TRANSCRIPT INFORMATION'!$F$25="N",'TRANSCRIPT INFORMATION'!$C$25,))</f>
        <v>0</v>
      </c>
      <c r="I51" s="189">
        <f>+IF('TRANSCRIPT INFORMATION'!$E$25="N",'TRANSCRIPT INFORMATION'!$D$25,IF('TRANSCRIPT INFORMATION'!$F$25="N",'TRANSCRIPT INFORMATION'!$D$25,))</f>
        <v>0</v>
      </c>
      <c r="J51" s="195"/>
      <c r="K51"/>
      <c r="L51"/>
      <c r="M51"/>
      <c r="N51"/>
      <c r="O51"/>
      <c r="P51"/>
      <c r="Q51"/>
      <c r="R51"/>
      <c r="S51"/>
    </row>
    <row r="52" spans="1:19" s="29" customFormat="1" ht="18.75" x14ac:dyDescent="0.2">
      <c r="A52" s="190">
        <f>+IF('TRANSCRIPT INFORMATION'!$E$18="N",'TRANSCRIPT INFORMATION'!$G$18,IF('TRANSCRIPT INFORMATION'!$F$18="N",'TRANSCRIPT INFORMATION'!$G$18,))</f>
        <v>0</v>
      </c>
      <c r="B52" s="191" t="str">
        <f>+IF('TRANSCRIPT INFORMATION'!$E$18="N",'TRANSCRIPT INFORMATION'!$H$18,IF('TRANSCRIPT INFORMATION'!$F$18="N",'TRANSCRIPT INFORMATION'!$H$18,'TRANSCRIPT INFORMATION'!$B$18))</f>
        <v>MATH 32</v>
      </c>
      <c r="C52" s="192" t="str">
        <f>+IF('TRANSCRIPT INFORMATION'!$E$18="N",'TRANSCRIPT INFORMATION'!$I$18,IF('TRANSCRIPT INFORMATION'!$F$18="N",'TRANSCRIPT INFORMATION'!$I$18,'TRANSCRIPT INFORMATION'!$C$18))</f>
        <v>CALCULUS III</v>
      </c>
      <c r="D52" s="193">
        <f>+IF('TRANSCRIPT INFORMATION'!$E$18="N",'TRANSCRIPT INFORMATION'!$J$18&amp;'TRANSCRIPT INFORMATION'!$K$18,IF('TRANSCRIPT INFORMATION'!$F$18="N",'TRANSCRIPT INFORMATION'!$K$18&amp;'TRANSCRIPT INFORMATION'!$K$18,'TRANSCRIPT INFORMATION'!$D$18))</f>
        <v>3</v>
      </c>
      <c r="E52" s="196" t="str">
        <f>IF('TRANSCRIPT INFORMATION'!$L$18="N/A"," ",'TRANSCRIPT INFORMATION'!$L$18)&amp;" "&amp;+IF('TRANSCRIPT INFORMATION'!$O$18="N/A"," ",'TRANSCRIPT INFORMATION'!$O$18)</f>
        <v xml:space="preserve">  </v>
      </c>
      <c r="F52" s="190">
        <f>+IF('TRANSCRIPT INFORMATION'!$E$25="N",'TRANSCRIPT INFORMATION'!$G$25,IF('TRANSCRIPT INFORMATION'!$F$25="N",'TRANSCRIPT INFORMATION'!$G$25,))</f>
        <v>0</v>
      </c>
      <c r="G52" s="191" t="str">
        <f>+IF('TRANSCRIPT INFORMATION'!$E$25="N",'TRANSCRIPT INFORMATION'!$H$25,IF('TRANSCRIPT INFORMATION'!$F$25="N",'TRANSCRIPT INFORMATION'!$H$25,'TRANSCRIPT INFORMATION'!$B$25))</f>
        <v>PHYS 51</v>
      </c>
      <c r="H52" s="192" t="str">
        <f>+IF('TRANSCRIPT INFORMATION'!$E$25="N",'TRANSCRIPT INFORMATION'!$I$25,IF('TRANSCRIPT INFORMATION'!$F$25="N",'TRANSCRIPT INFORMATION'!$I$25,'TRANSCRIPT INFORMATION'!$C$25))</f>
        <v>ELECTRICITY &amp; MAGNETISM</v>
      </c>
      <c r="I52" s="193">
        <f>+IF('TRANSCRIPT INFORMATION'!$E$25="N",'TRANSCRIPT INFORMATION'!$J$25&amp;'TRANSCRIPT INFORMATION'!$K$25,IF('TRANSCRIPT INFORMATION'!$F$25="N",'TRANSCRIPT INFORMATION'!$K$25&amp;'TRANSCRIPT INFORMATION'!$K$25,'TRANSCRIPT INFORMATION'!$D$25))</f>
        <v>4</v>
      </c>
      <c r="J52" s="196" t="str">
        <f>IF('TRANSCRIPT INFORMATION'!$L$25="N/A"," ",'TRANSCRIPT INFORMATION'!$L$25)&amp;" "&amp;+IF('TRANSCRIPT INFORMATION'!$O$25="N/A"," ",'TRANSCRIPT INFORMATION'!$O$25)</f>
        <v xml:space="preserve">  </v>
      </c>
      <c r="K52"/>
      <c r="L52"/>
      <c r="M52"/>
      <c r="N52"/>
      <c r="O52"/>
      <c r="P52"/>
      <c r="Q52"/>
      <c r="R52"/>
      <c r="S52"/>
    </row>
    <row r="53" spans="1:19" s="29" customFormat="1" ht="18.75" x14ac:dyDescent="0.2">
      <c r="A53" s="186"/>
      <c r="B53" s="187">
        <f>+IF('TRANSCRIPT INFORMATION'!$E$19="N",'TRANSCRIPT INFORMATION'!$B$19,IF('TRANSCRIPT INFORMATION'!$F$19="N",'TRANSCRIPT INFORMATION'!$B$19,))</f>
        <v>0</v>
      </c>
      <c r="C53" s="188">
        <f>+IF('TRANSCRIPT INFORMATION'!$E$19="N",'TRANSCRIPT INFORMATION'!$C$19,IF('TRANSCRIPT INFORMATION'!$F$19="N",'TRANSCRIPT INFORMATION'!$C$19,))</f>
        <v>0</v>
      </c>
      <c r="D53" s="189">
        <f>+IF('TRANSCRIPT INFORMATION'!$E$19="N",'TRANSCRIPT INFORMATION'!$D$19,IF('TRANSCRIPT INFORMATION'!$F$19="N",'TRANSCRIPT INFORMATION'!$D$19,))</f>
        <v>0</v>
      </c>
      <c r="E53" s="195"/>
      <c r="F53" s="186"/>
      <c r="G53" s="187">
        <f>+IF('TRANSCRIPT INFORMATION'!$E$26="N",'TRANSCRIPT INFORMATION'!$B$26,IF('TRANSCRIPT INFORMATION'!$F$26="N",'TRANSCRIPT INFORMATION'!$B$26,))</f>
        <v>0</v>
      </c>
      <c r="H53" s="188">
        <f>+IF('TRANSCRIPT INFORMATION'!$E$26="N",'TRANSCRIPT INFORMATION'!$C$26,IF('TRANSCRIPT INFORMATION'!$F$26="N",'TRANSCRIPT INFORMATION'!$C$26,))</f>
        <v>0</v>
      </c>
      <c r="I53" s="189">
        <f>+IF('TRANSCRIPT INFORMATION'!$E$26="N",'TRANSCRIPT INFORMATION'!$D$26,IF('TRANSCRIPT INFORMATION'!$F$26="N",'TRANSCRIPT INFORMATION'!$D$26,))</f>
        <v>0</v>
      </c>
      <c r="J53" s="195"/>
      <c r="K53"/>
      <c r="L53"/>
      <c r="M53"/>
      <c r="N53"/>
      <c r="O53"/>
      <c r="P53"/>
      <c r="Q53"/>
      <c r="R53"/>
      <c r="S53"/>
    </row>
    <row r="54" spans="1:19" s="29" customFormat="1" ht="14.45" customHeight="1" x14ac:dyDescent="0.2">
      <c r="A54" s="190">
        <f>+IF('TRANSCRIPT INFORMATION'!$E$19="N",'TRANSCRIPT INFORMATION'!$G$19,IF('TRANSCRIPT INFORMATION'!$F$19="N",'TRANSCRIPT INFORMATION'!$G$19,))</f>
        <v>0</v>
      </c>
      <c r="B54" s="191">
        <f>+IF('TRANSCRIPT INFORMATION'!$E$19="N",'TRANSCRIPT INFORMATION'!$H$19,IF('TRANSCRIPT INFORMATION'!$F$19="N",'TRANSCRIPT INFORMATION'!$H$19,'TRANSCRIPT INFORMATION'!$B$19))</f>
        <v>0</v>
      </c>
      <c r="C54" s="192">
        <f>+IF('TRANSCRIPT INFORMATION'!$E$19="N",'TRANSCRIPT INFORMATION'!$I$19,IF('TRANSCRIPT INFORMATION'!$F$19="N",'TRANSCRIPT INFORMATION'!$I$19,'TRANSCRIPT INFORMATION'!$C$19))</f>
        <v>0</v>
      </c>
      <c r="D54" s="193">
        <f>+IF('TRANSCRIPT INFORMATION'!$E$19="N",'TRANSCRIPT INFORMATION'!$J$19&amp;'TRANSCRIPT INFORMATION'!$K$19,IF('TRANSCRIPT INFORMATION'!$F$19="N",'TRANSCRIPT INFORMATION'!$K$19&amp;'TRANSCRIPT INFORMATION'!$K$19,'TRANSCRIPT INFORMATION'!$D$19))</f>
        <v>0</v>
      </c>
      <c r="E54" s="196" t="str">
        <f>IF('TRANSCRIPT INFORMATION'!$L$19="N/A"," ",'TRANSCRIPT INFORMATION'!$L$19)&amp;" "&amp;+IF('TRANSCRIPT INFORMATION'!$O$19="N/A"," ",'TRANSCRIPT INFORMATION'!$O$19)</f>
        <v xml:space="preserve">  </v>
      </c>
      <c r="F54" s="190">
        <f>+IF('TRANSCRIPT INFORMATION'!$E$26="N",'TRANSCRIPT INFORMATION'!$G$26,IF('TRANSCRIPT INFORMATION'!$F$26="N",'TRANSCRIPT INFORMATION'!$G$26,))</f>
        <v>0</v>
      </c>
      <c r="G54" s="191">
        <f>+IF('TRANSCRIPT INFORMATION'!$E$26="N",'TRANSCRIPT INFORMATION'!$H$26,IF('TRANSCRIPT INFORMATION'!$F$26="N",'TRANSCRIPT INFORMATION'!$H$26,'TRANSCRIPT INFORMATION'!$B$26))</f>
        <v>0</v>
      </c>
      <c r="H54" s="192">
        <f>+IF('TRANSCRIPT INFORMATION'!$E$26="N",'TRANSCRIPT INFORMATION'!$I$26,IF('TRANSCRIPT INFORMATION'!$F$26="N",'TRANSCRIPT INFORMATION'!$I$26,'TRANSCRIPT INFORMATION'!$C$26))</f>
        <v>0</v>
      </c>
      <c r="I54" s="193">
        <f>+IF('TRANSCRIPT INFORMATION'!$E$26="N",'TRANSCRIPT INFORMATION'!$J$26&amp;'TRANSCRIPT INFORMATION'!$K$26,IF('TRANSCRIPT INFORMATION'!$F$26="N",'TRANSCRIPT INFORMATION'!$K$26&amp;'TRANSCRIPT INFORMATION'!$K$26,'TRANSCRIPT INFORMATION'!$D$26))</f>
        <v>0</v>
      </c>
      <c r="J54" s="196" t="str">
        <f>IF('TRANSCRIPT INFORMATION'!$L$26="N/A"," ",'TRANSCRIPT INFORMATION'!$L$26)&amp;" "&amp;+IF('TRANSCRIPT INFORMATION'!$O$26="N/A"," ",'TRANSCRIPT INFORMATION'!$O$26)</f>
        <v xml:space="preserve">  </v>
      </c>
      <c r="K54"/>
      <c r="L54"/>
      <c r="M54"/>
      <c r="N54"/>
      <c r="O54"/>
      <c r="P54"/>
      <c r="Q54"/>
      <c r="R54"/>
      <c r="S54"/>
    </row>
    <row r="55" spans="1:19" s="29" customFormat="1" ht="18.75" x14ac:dyDescent="0.2">
      <c r="A55" s="186"/>
      <c r="B55" s="187">
        <f>+IF('TRANSCRIPT INFORMATION'!$E$20="N",'TRANSCRIPT INFORMATION'!$B$20,IF('TRANSCRIPT INFORMATION'!$F$20="N",'TRANSCRIPT INFORMATION'!$B$20,))</f>
        <v>0</v>
      </c>
      <c r="C55" s="188">
        <f>+IF('TRANSCRIPT INFORMATION'!$E$20="N",'TRANSCRIPT INFORMATION'!$C$20,IF('TRANSCRIPT INFORMATION'!$F$20="N",'TRANSCRIPT INFORMATION'!$C$20,))</f>
        <v>0</v>
      </c>
      <c r="D55" s="189">
        <f>+IF('TRANSCRIPT INFORMATION'!$E$20="N",'TRANSCRIPT INFORMATION'!$D$20,IF('TRANSCRIPT INFORMATION'!$F$20="N",'TRANSCRIPT INFORMATION'!$D$20,))</f>
        <v>0</v>
      </c>
      <c r="E55" s="195"/>
      <c r="F55" s="186"/>
      <c r="G55" s="187">
        <f>+IF('TRANSCRIPT INFORMATION'!$E$27="N",'TRANSCRIPT INFORMATION'!$B$27,IF('TRANSCRIPT INFORMATION'!$F$27="N",'TRANSCRIPT INFORMATION'!$B$27,))</f>
        <v>0</v>
      </c>
      <c r="H55" s="188">
        <f>+IF('TRANSCRIPT INFORMATION'!$E$27="N",'TRANSCRIPT INFORMATION'!$C$27,IF('TRANSCRIPT INFORMATION'!$F$27="N",'TRANSCRIPT INFORMATION'!$C$27,))</f>
        <v>0</v>
      </c>
      <c r="I55" s="189">
        <f>+IF('TRANSCRIPT INFORMATION'!$E$27="N",'TRANSCRIPT INFORMATION'!$D$27,IF('TRANSCRIPT INFORMATION'!$F$27="N",'TRANSCRIPT INFORMATION'!$D$27,))</f>
        <v>0</v>
      </c>
      <c r="J55" s="195"/>
      <c r="K55"/>
      <c r="L55"/>
      <c r="M55"/>
      <c r="N55"/>
      <c r="O55"/>
      <c r="P55"/>
      <c r="Q55"/>
      <c r="R55"/>
      <c r="S55"/>
    </row>
    <row r="56" spans="1:19" s="29" customFormat="1" ht="30" x14ac:dyDescent="0.2">
      <c r="A56" s="190">
        <f>+IF('TRANSCRIPT INFORMATION'!$E$20="N",'TRANSCRIPT INFORMATION'!$G$20,IF('TRANSCRIPT INFORMATION'!$F$20="N",'TRANSCRIPT INFORMATION'!$G$20,))</f>
        <v>0</v>
      </c>
      <c r="B56" s="191" t="str">
        <f>+IF('TRANSCRIPT INFORMATION'!$E$20="N",'TRANSCRIPT INFORMATION'!$H$20,IF('TRANSCRIPT INFORMATION'!$F$20="N",'TRANSCRIPT INFORMATION'!$H$20,'TRANSCRIPT INFORMATION'!$B$20))</f>
        <v>MATH 133A</v>
      </c>
      <c r="C56" s="192" t="str">
        <f>+IF('TRANSCRIPT INFORMATION'!$E$20="N",'TRANSCRIPT INFORMATION'!$I$20,IF('TRANSCRIPT INFORMATION'!$F$20="N",'TRANSCRIPT INFORMATION'!$I$20,'TRANSCRIPT INFORMATION'!$C$20))</f>
        <v>ORDINARY DIFFERENTIAL EQUATIONS</v>
      </c>
      <c r="D56" s="193">
        <f>+IF('TRANSCRIPT INFORMATION'!$E$20="N",'TRANSCRIPT INFORMATION'!$J$20&amp;'TRANSCRIPT INFORMATION'!$K$20,IF('TRANSCRIPT INFORMATION'!$F$20="N",'TRANSCRIPT INFORMATION'!$K$20&amp;'TRANSCRIPT INFORMATION'!$K$20,'TRANSCRIPT INFORMATION'!$D$20))</f>
        <v>3</v>
      </c>
      <c r="E56" s="196" t="str">
        <f>IF('TRANSCRIPT INFORMATION'!$L$20="N/A"," ",'TRANSCRIPT INFORMATION'!$L$20)&amp;" "&amp;+IF('TRANSCRIPT INFORMATION'!$O$20="N/A"," ",'TRANSCRIPT INFORMATION'!$O$20)</f>
        <v xml:space="preserve">  </v>
      </c>
      <c r="F56" s="190">
        <f>+IF('TRANSCRIPT INFORMATION'!$E$27="N",'TRANSCRIPT INFORMATION'!$G$27,IF('TRANSCRIPT INFORMATION'!$F$27="N",'TRANSCRIPT INFORMATION'!$G$27,))</f>
        <v>0</v>
      </c>
      <c r="G56" s="191" t="str">
        <f>+IF('TRANSCRIPT INFORMATION'!$E$27="N",'TRANSCRIPT INFORMATION'!$H$27,IF('TRANSCRIPT INFORMATION'!$F$27="N",'TRANSCRIPT INFORMATION'!$H$27,'TRANSCRIPT INFORMATION'!$B$27))</f>
        <v>ENGL 1B</v>
      </c>
      <c r="H56" s="192" t="str">
        <f>+IF('TRANSCRIPT INFORMATION'!$E$27="N",'TRANSCRIPT INFORMATION'!$I$27,IF('TRANSCRIPT INFORMATION'!$F$27="N",'TRANSCRIPT INFORMATION'!$I$27,'TRANSCRIPT INFORMATION'!$C$27))</f>
        <v>ARGUMENT &amp; ANALYSIS</v>
      </c>
      <c r="I56" s="193">
        <f>+IF('TRANSCRIPT INFORMATION'!$E$27="N",'TRANSCRIPT INFORMATION'!$J$27&amp;'TRANSCRIPT INFORMATION'!$K$27,IF('TRANSCRIPT INFORMATION'!$F$27="N",'TRANSCRIPT INFORMATION'!$K$27&amp;'TRANSCRIPT INFORMATION'!$K$27,'TRANSCRIPT INFORMATION'!$D$27))</f>
        <v>3</v>
      </c>
      <c r="J56" s="196" t="str">
        <f>IF('TRANSCRIPT INFORMATION'!$L$27="N/A"," ",'TRANSCRIPT INFORMATION'!$L$27)&amp;" "&amp;+IF('TRANSCRIPT INFORMATION'!$O$27="N/A"," ",'TRANSCRIPT INFORMATION'!$O$27)</f>
        <v xml:space="preserve">  </v>
      </c>
      <c r="K56"/>
      <c r="L56"/>
      <c r="M56"/>
      <c r="N56"/>
      <c r="O56"/>
      <c r="P56"/>
      <c r="Q56"/>
      <c r="R56"/>
      <c r="S56"/>
    </row>
    <row r="57" spans="1:19" s="29" customFormat="1" ht="18.75" x14ac:dyDescent="0.2">
      <c r="A57" s="186"/>
      <c r="B57" s="187">
        <f>+IF('TRANSCRIPT INFORMATION'!$E$21="N",'TRANSCRIPT INFORMATION'!$B$21,IF('TRANSCRIPT INFORMATION'!$F$21="N",'TRANSCRIPT INFORMATION'!$B$21,))</f>
        <v>0</v>
      </c>
      <c r="C57" s="188">
        <f>+IF('TRANSCRIPT INFORMATION'!$E$21="N",'TRANSCRIPT INFORMATION'!$C$21,IF('TRANSCRIPT INFORMATION'!$F$21="N",'TRANSCRIPT INFORMATION'!$C$21,))</f>
        <v>0</v>
      </c>
      <c r="D57" s="189">
        <f>+IF('TRANSCRIPT INFORMATION'!$E$21="N",'TRANSCRIPT INFORMATION'!$D$21,IF('TRANSCRIPT INFORMATION'!$F$21="N",'TRANSCRIPT INFORMATION'!$D$21,))</f>
        <v>0</v>
      </c>
      <c r="E57" s="195"/>
      <c r="F57" s="186"/>
      <c r="G57" s="187">
        <f>+IF('TRANSCRIPT INFORMATION'!$E$28="N",'TRANSCRIPT INFORMATION'!$B$28,IF('TRANSCRIPT INFORMATION'!$F$28="N",'TRANSCRIPT INFORMATION'!$B$28,))</f>
        <v>0</v>
      </c>
      <c r="H57" s="188">
        <f>+IF('TRANSCRIPT INFORMATION'!$E$28="N",'TRANSCRIPT INFORMATION'!$C$28,IF('TRANSCRIPT INFORMATION'!$F$28="N",'TRANSCRIPT INFORMATION'!$C$28,))</f>
        <v>0</v>
      </c>
      <c r="I57" s="189">
        <f>+IF('TRANSCRIPT INFORMATION'!$E$28="N",'TRANSCRIPT INFORMATION'!$D$28,IF('TRANSCRIPT INFORMATION'!$F$28="N",'TRANSCRIPT INFORMATION'!$D$28,))</f>
        <v>0</v>
      </c>
      <c r="J57" s="195"/>
      <c r="K57"/>
      <c r="L57"/>
      <c r="M57"/>
      <c r="N57"/>
      <c r="O57"/>
      <c r="P57"/>
      <c r="Q57"/>
      <c r="R57"/>
      <c r="S57"/>
    </row>
    <row r="58" spans="1:19" s="29" customFormat="1" ht="18.75" x14ac:dyDescent="0.2">
      <c r="A58" s="190">
        <f>+IF('TRANSCRIPT INFORMATION'!$E$21="N",'TRANSCRIPT INFORMATION'!$G$21,IF('TRANSCRIPT INFORMATION'!$F$21="N",'TRANSCRIPT INFORMATION'!$G$21,))</f>
        <v>0</v>
      </c>
      <c r="B58" s="191" t="str">
        <f>+IF('TRANSCRIPT INFORMATION'!$E$21="N",'TRANSCRIPT INFORMATION'!$H$21,IF('TRANSCRIPT INFORMATION'!$F$21="N",'TRANSCRIPT INFORMATION'!$H$21,'TRANSCRIPT INFORMATION'!$B$21))</f>
        <v>CHEM 1A</v>
      </c>
      <c r="C58" s="192" t="str">
        <f>+IF('TRANSCRIPT INFORMATION'!$E$21="N",'TRANSCRIPT INFORMATION'!$I$21,IF('TRANSCRIPT INFORMATION'!$F$21="N",'TRANSCRIPT INFORMATION'!$I$21,'TRANSCRIPT INFORMATION'!$C$21))</f>
        <v>GENERAL CHEMISTRY</v>
      </c>
      <c r="D58" s="193">
        <f>+IF('TRANSCRIPT INFORMATION'!$E$21="N",'TRANSCRIPT INFORMATION'!$J$21&amp;'TRANSCRIPT INFORMATION'!$K$21,IF('TRANSCRIPT INFORMATION'!$F$21="N",'TRANSCRIPT INFORMATION'!$K$21&amp;'TRANSCRIPT INFORMATION'!$K$21,'TRANSCRIPT INFORMATION'!$D$21))</f>
        <v>5</v>
      </c>
      <c r="E58" s="196" t="str">
        <f>IF('TRANSCRIPT INFORMATION'!$L$21="N/A"," ",'TRANSCRIPT INFORMATION'!$L$21)&amp;" "&amp;+IF('TRANSCRIPT INFORMATION'!$O$21="N/A"," ",'TRANSCRIPT INFORMATION'!$O$21)</f>
        <v xml:space="preserve">  </v>
      </c>
      <c r="F58" s="190">
        <f>+IF('TRANSCRIPT INFORMATION'!$E$28="N",'TRANSCRIPT INFORMATION'!$G$28,IF('TRANSCRIPT INFORMATION'!$F$28="N",'TRANSCRIPT INFORMATION'!$G$28,))</f>
        <v>0</v>
      </c>
      <c r="G58" s="191">
        <f>+IF('TRANSCRIPT INFORMATION'!$E$28="N",'TRANSCRIPT INFORMATION'!$H$28,IF('TRANSCRIPT INFORMATION'!$F$28="N",'TRANSCRIPT INFORMATION'!$H$28,'TRANSCRIPT INFORMATION'!$B$28))</f>
        <v>0</v>
      </c>
      <c r="H58" s="192">
        <f>+IF('TRANSCRIPT INFORMATION'!$E$28="N",'TRANSCRIPT INFORMATION'!$I$28,IF('TRANSCRIPT INFORMATION'!$F$28="N",'TRANSCRIPT INFORMATION'!$I$28,'TRANSCRIPT INFORMATION'!$C$28))</f>
        <v>0</v>
      </c>
      <c r="I58" s="193">
        <f>+IF('TRANSCRIPT INFORMATION'!$E$28="N",'TRANSCRIPT INFORMATION'!$J$28&amp;'TRANSCRIPT INFORMATION'!$K$28,IF('TRANSCRIPT INFORMATION'!$F$28="N",'TRANSCRIPT INFORMATION'!$K$28&amp;'TRANSCRIPT INFORMATION'!$K$28,'TRANSCRIPT INFORMATION'!$D$28))</f>
        <v>0</v>
      </c>
      <c r="J58" s="196" t="str">
        <f>IF('TRANSCRIPT INFORMATION'!$L$28="N/A"," ",'TRANSCRIPT INFORMATION'!$L$28)&amp;" "&amp;+IF('TRANSCRIPT INFORMATION'!$O$28="N/A"," ",'TRANSCRIPT INFORMATION'!$O$28)</f>
        <v xml:space="preserve">  </v>
      </c>
      <c r="K58"/>
      <c r="L58"/>
      <c r="M58"/>
      <c r="N58"/>
      <c r="O58"/>
      <c r="P58"/>
      <c r="Q58"/>
      <c r="R58"/>
      <c r="S58"/>
    </row>
    <row r="59" spans="1:19" s="29" customFormat="1" ht="18.75" x14ac:dyDescent="0.2">
      <c r="A59" s="186"/>
      <c r="B59" s="187">
        <f>+IF('TRANSCRIPT INFORMATION'!$E$22="N",'TRANSCRIPT INFORMATION'!$B$22,IF('TRANSCRIPT INFORMATION'!$F$22="N",'TRANSCRIPT INFORMATION'!$B$22,))</f>
        <v>0</v>
      </c>
      <c r="C59" s="188">
        <f>+IF('TRANSCRIPT INFORMATION'!$E$22="N",'TRANSCRIPT INFORMATION'!$C$22,IF('TRANSCRIPT INFORMATION'!$F$22="N",'TRANSCRIPT INFORMATION'!$C$22,))</f>
        <v>0</v>
      </c>
      <c r="D59" s="189">
        <f>+IF('TRANSCRIPT INFORMATION'!$E$22="N",'TRANSCRIPT INFORMATION'!$D$22,IF('TRANSCRIPT INFORMATION'!$F$22="N",'TRANSCRIPT INFORMATION'!$D$22,))</f>
        <v>0</v>
      </c>
      <c r="E59" s="195"/>
      <c r="F59" s="186"/>
      <c r="G59" s="187">
        <f>+IF('TRANSCRIPT INFORMATION'!$E$29="N",'TRANSCRIPT INFORMATION'!$B$29,IF('TRANSCRIPT INFORMATION'!$F$29="N",'TRANSCRIPT INFORMATION'!$B$29,))</f>
        <v>0</v>
      </c>
      <c r="H59" s="188">
        <f>+IF('TRANSCRIPT INFORMATION'!$E$29="N",'TRANSCRIPT INFORMATION'!$C$29,IF('TRANSCRIPT INFORMATION'!$F$29="N",'TRANSCRIPT INFORMATION'!$C$29,))</f>
        <v>0</v>
      </c>
      <c r="I59" s="189">
        <f>+IF('TRANSCRIPT INFORMATION'!$E$29="N",'TRANSCRIPT INFORMATION'!$D$29,IF('TRANSCRIPT INFORMATION'!$F$29="N",'TRANSCRIPT INFORMATION'!$D$29,))</f>
        <v>0</v>
      </c>
      <c r="J59" s="195"/>
      <c r="K59"/>
      <c r="L59"/>
      <c r="M59"/>
      <c r="N59"/>
      <c r="O59"/>
      <c r="P59"/>
      <c r="Q59"/>
      <c r="R59"/>
      <c r="S59"/>
    </row>
    <row r="60" spans="1:19" s="29" customFormat="1" ht="18.75" x14ac:dyDescent="0.2">
      <c r="A60" s="190">
        <f>+IF('TRANSCRIPT INFORMATION'!$E$22="N",'TRANSCRIPT INFORMATION'!$G$22,IF('TRANSCRIPT INFORMATION'!$F$22="N",'TRANSCRIPT INFORMATION'!$G$22,))</f>
        <v>0</v>
      </c>
      <c r="B60" s="191" t="str">
        <f>+IF('TRANSCRIPT INFORMATION'!$E$22="N",'TRANSCRIPT INFORMATION'!$H$22,IF('TRANSCRIPT INFORMATION'!$F$22="N",'TRANSCRIPT INFORMATION'!$H$22,'TRANSCRIPT INFORMATION'!$B$22))</f>
        <v>CHEM 1B</v>
      </c>
      <c r="C60" s="192" t="str">
        <f>+IF('TRANSCRIPT INFORMATION'!$E$22="N",'TRANSCRIPT INFORMATION'!$I$22,IF('TRANSCRIPT INFORMATION'!$F$22="N",'TRANSCRIPT INFORMATION'!$I$22,'TRANSCRIPT INFORMATION'!$C$22))</f>
        <v>GENERAL CHEMISTRY</v>
      </c>
      <c r="D60" s="193">
        <f>+IF('TRANSCRIPT INFORMATION'!$E$22="N",'TRANSCRIPT INFORMATION'!$J$22&amp;'TRANSCRIPT INFORMATION'!$K$22,IF('TRANSCRIPT INFORMATION'!$F$22="N",'TRANSCRIPT INFORMATION'!$K$22&amp;'TRANSCRIPT INFORMATION'!$K$22,'TRANSCRIPT INFORMATION'!$D$22))</f>
        <v>5</v>
      </c>
      <c r="E60" s="196" t="str">
        <f>IF('TRANSCRIPT INFORMATION'!$L$22="N/A"," ",'TRANSCRIPT INFORMATION'!$L$22)&amp;" "&amp;+IF('TRANSCRIPT INFORMATION'!$O$22="N/A"," ",'TRANSCRIPT INFORMATION'!$O$22)</f>
        <v xml:space="preserve">  </v>
      </c>
      <c r="F60" s="190">
        <f>+IF('TRANSCRIPT INFORMATION'!$E$29="N",'TRANSCRIPT INFORMATION'!$G$29,IF('TRANSCRIPT INFORMATION'!$F$29="N",'TRANSCRIPT INFORMATION'!$G$29,))</f>
        <v>0</v>
      </c>
      <c r="G60" s="191">
        <f>+IF('TRANSCRIPT INFORMATION'!$E$29="N",'TRANSCRIPT INFORMATION'!$H$29,IF('TRANSCRIPT INFORMATION'!$F$29="N",'TRANSCRIPT INFORMATION'!$H$29,'TRANSCRIPT INFORMATION'!$B$29))</f>
        <v>0</v>
      </c>
      <c r="H60" s="192">
        <f>+IF('TRANSCRIPT INFORMATION'!$E$29="N",'TRANSCRIPT INFORMATION'!$I$29,IF('TRANSCRIPT INFORMATION'!$F$29="N",'TRANSCRIPT INFORMATION'!$I$29,'TRANSCRIPT INFORMATION'!$C$29))</f>
        <v>0</v>
      </c>
      <c r="I60" s="193">
        <f>+IF('TRANSCRIPT INFORMATION'!$E$29="N",'TRANSCRIPT INFORMATION'!$J$29&amp;'TRANSCRIPT INFORMATION'!$K$29,IF('TRANSCRIPT INFORMATION'!$F$29="N",'TRANSCRIPT INFORMATION'!$K$29&amp;'TRANSCRIPT INFORMATION'!$K$29,'TRANSCRIPT INFORMATION'!$D$29))</f>
        <v>0</v>
      </c>
      <c r="J60" s="196" t="str">
        <f>IF('TRANSCRIPT INFORMATION'!$L$29="N/A"," ",'TRANSCRIPT INFORMATION'!$L$29)&amp;" "&amp;+IF('TRANSCRIPT INFORMATION'!$O$29="N/A"," ",'TRANSCRIPT INFORMATION'!$O$29)</f>
        <v xml:space="preserve"> </v>
      </c>
      <c r="K60"/>
      <c r="L60"/>
      <c r="M60"/>
      <c r="N60"/>
      <c r="O60"/>
      <c r="P60"/>
      <c r="Q60"/>
      <c r="R60"/>
      <c r="S60"/>
    </row>
    <row r="61" spans="1:19" s="29" customFormat="1" x14ac:dyDescent="0.2">
      <c r="K61"/>
      <c r="L61"/>
      <c r="M61"/>
      <c r="N61"/>
      <c r="O61"/>
      <c r="P61"/>
      <c r="Q61"/>
      <c r="R61"/>
      <c r="S61"/>
    </row>
    <row r="70" spans="2:11" x14ac:dyDescent="0.2">
      <c r="G70" s="2"/>
      <c r="H70" s="2"/>
      <c r="I70" s="2"/>
      <c r="J70" s="2"/>
    </row>
    <row r="71" spans="2:11" x14ac:dyDescent="0.2">
      <c r="B71" s="28"/>
      <c r="C71" s="28"/>
      <c r="D71" s="28"/>
      <c r="E71" s="28"/>
      <c r="F71" s="2"/>
      <c r="G71" s="28"/>
      <c r="H71" s="28"/>
      <c r="I71" s="28"/>
      <c r="J71" s="28"/>
    </row>
    <row r="72" spans="2:11" x14ac:dyDescent="0.2">
      <c r="B72" t="s">
        <v>202</v>
      </c>
      <c r="F72" s="2"/>
      <c r="G72" t="s">
        <v>289</v>
      </c>
    </row>
    <row r="73" spans="2:11" x14ac:dyDescent="0.2">
      <c r="F73" s="2"/>
      <c r="K73" s="2"/>
    </row>
    <row r="74" spans="2:11" x14ac:dyDescent="0.2">
      <c r="F74" s="2"/>
      <c r="K74" s="2"/>
    </row>
    <row r="75" spans="2:11" x14ac:dyDescent="0.2">
      <c r="F75" s="2"/>
      <c r="K75" s="2"/>
    </row>
    <row r="76" spans="2:11" x14ac:dyDescent="0.2">
      <c r="B76" s="28"/>
      <c r="C76" s="28"/>
      <c r="D76" s="28"/>
      <c r="E76" s="28"/>
      <c r="F76" s="2"/>
      <c r="H76" s="2"/>
      <c r="I76" s="2"/>
      <c r="J76" s="2"/>
      <c r="K76" s="2"/>
    </row>
    <row r="77" spans="2:11" x14ac:dyDescent="0.2">
      <c r="B77" t="s">
        <v>203</v>
      </c>
      <c r="F77" s="2"/>
      <c r="K77" s="2"/>
    </row>
    <row r="78" spans="2:11" ht="13.5" thickBot="1" x14ac:dyDescent="0.25">
      <c r="K78" s="2"/>
    </row>
    <row r="79" spans="2:11" x14ac:dyDescent="0.2">
      <c r="B79" s="51" t="s">
        <v>127</v>
      </c>
      <c r="C79" s="52"/>
      <c r="D79" s="52"/>
      <c r="E79" s="52"/>
      <c r="F79" s="52"/>
      <c r="G79" s="52"/>
      <c r="H79" s="52"/>
      <c r="I79" s="52"/>
      <c r="J79" s="53"/>
    </row>
    <row r="80" spans="2:11" x14ac:dyDescent="0.2">
      <c r="B80" s="54"/>
      <c r="C80" s="55"/>
      <c r="D80" s="55"/>
      <c r="E80" s="55"/>
      <c r="F80" s="55"/>
      <c r="G80" s="55"/>
      <c r="H80" s="55"/>
      <c r="I80" s="55"/>
      <c r="J80" s="56"/>
    </row>
    <row r="81" spans="2:10" x14ac:dyDescent="0.2">
      <c r="B81" s="54"/>
      <c r="C81" s="55"/>
      <c r="D81" s="55"/>
      <c r="E81" s="55"/>
      <c r="F81" s="55"/>
      <c r="G81" s="55"/>
      <c r="H81" s="55"/>
      <c r="I81" s="55"/>
      <c r="J81" s="56"/>
    </row>
    <row r="82" spans="2:10" x14ac:dyDescent="0.2">
      <c r="B82" s="54"/>
      <c r="C82" s="55"/>
      <c r="D82" s="55"/>
      <c r="E82" s="55"/>
      <c r="F82" s="55"/>
      <c r="G82" s="55"/>
      <c r="H82" s="55"/>
      <c r="I82" s="55"/>
      <c r="J82" s="56"/>
    </row>
    <row r="83" spans="2:10" ht="13.5" thickBot="1" x14ac:dyDescent="0.25">
      <c r="B83" s="57"/>
      <c r="C83" s="58"/>
      <c r="D83" s="58"/>
      <c r="E83" s="58"/>
      <c r="F83" s="58"/>
      <c r="G83" s="58"/>
      <c r="H83" s="58"/>
      <c r="I83" s="58"/>
      <c r="J83" s="59"/>
    </row>
  </sheetData>
  <mergeCells count="5">
    <mergeCell ref="A7:J7"/>
    <mergeCell ref="A36:J36"/>
    <mergeCell ref="A45:J45"/>
    <mergeCell ref="B1:I1"/>
    <mergeCell ref="B2:H2"/>
  </mergeCells>
  <phoneticPr fontId="0" type="noConversion"/>
  <pageMargins left="0.25" right="0.24" top="0.32" bottom="0.45" header="0.25" footer="0.45"/>
  <pageSetup scale="51"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9"/>
  <sheetViews>
    <sheetView showZeros="0" topLeftCell="A22" workbookViewId="0">
      <selection activeCell="A8" sqref="A8"/>
    </sheetView>
  </sheetViews>
  <sheetFormatPr defaultRowHeight="12.75" x14ac:dyDescent="0.2"/>
  <cols>
    <col min="2" max="2" width="11.42578125" customWidth="1"/>
    <col min="3" max="3" width="34.28515625" customWidth="1"/>
    <col min="7" max="7" width="10.28515625" customWidth="1"/>
    <col min="9" max="9" width="12.42578125" customWidth="1"/>
    <col min="10" max="10" width="13.140625" customWidth="1"/>
    <col min="11" max="11" width="8.5703125" customWidth="1"/>
  </cols>
  <sheetData>
    <row r="1" spans="1:12" ht="18.75" thickBot="1" x14ac:dyDescent="0.3">
      <c r="A1" s="169" t="s">
        <v>166</v>
      </c>
      <c r="B1" s="170"/>
      <c r="C1" s="170"/>
      <c r="D1" s="170"/>
      <c r="E1" s="170"/>
      <c r="F1" s="170"/>
      <c r="G1" s="170"/>
      <c r="H1" s="171"/>
    </row>
    <row r="2" spans="1:12" ht="13.5" thickBot="1" x14ac:dyDescent="0.25">
      <c r="A2" s="153" t="s">
        <v>167</v>
      </c>
      <c r="B2" s="154"/>
      <c r="C2" s="154"/>
      <c r="D2" s="154"/>
      <c r="E2" s="154"/>
      <c r="F2" s="154"/>
      <c r="G2" s="154"/>
      <c r="H2" s="155"/>
    </row>
    <row r="3" spans="1:12" ht="13.5" thickBot="1" x14ac:dyDescent="0.25">
      <c r="A3" s="66" t="s">
        <v>0</v>
      </c>
      <c r="B3" s="67"/>
      <c r="C3" s="69">
        <f>+'TRANSCRIPT INFORMATION'!C5</f>
        <v>0</v>
      </c>
      <c r="D3" s="177" t="s">
        <v>97</v>
      </c>
      <c r="E3" s="178"/>
      <c r="F3" s="179"/>
      <c r="G3" s="164">
        <f>+'TRANSCRIPT INFORMATION'!I6</f>
        <v>0</v>
      </c>
    </row>
    <row r="4" spans="1:12" ht="13.5" thickBot="1" x14ac:dyDescent="0.25">
      <c r="A4" s="66" t="s">
        <v>1</v>
      </c>
      <c r="B4" s="67"/>
      <c r="C4" s="68">
        <f>+'TRANSCRIPT INFORMATION'!C6</f>
        <v>0</v>
      </c>
      <c r="D4" s="180"/>
      <c r="E4" s="181"/>
      <c r="F4" s="182"/>
      <c r="G4" s="165"/>
    </row>
    <row r="5" spans="1:12" ht="13.5" thickBot="1" x14ac:dyDescent="0.25">
      <c r="A5" s="66" t="s">
        <v>165</v>
      </c>
      <c r="B5" s="67"/>
      <c r="C5" s="99">
        <f>+'TRANSCRIPT INFORMATION'!C7</f>
        <v>0</v>
      </c>
      <c r="D5" s="166" t="s">
        <v>107</v>
      </c>
      <c r="E5" s="167"/>
      <c r="F5" s="167"/>
      <c r="G5" s="168"/>
      <c r="H5" s="70">
        <f>+'TRANSCRIPT INFORMATION'!H8</f>
        <v>0</v>
      </c>
    </row>
    <row r="6" spans="1:12" ht="13.5" thickBot="1" x14ac:dyDescent="0.25">
      <c r="A6" s="66" t="s">
        <v>2</v>
      </c>
      <c r="B6" s="67"/>
      <c r="C6" s="166">
        <f>+'TRANSCRIPT INFORMATION'!C8</f>
        <v>0</v>
      </c>
      <c r="D6" s="175"/>
      <c r="E6" s="175"/>
      <c r="F6" s="176"/>
    </row>
    <row r="7" spans="1:12" ht="13.5" thickBot="1" x14ac:dyDescent="0.25">
      <c r="A7" s="66" t="s">
        <v>3</v>
      </c>
      <c r="B7" s="67"/>
      <c r="C7" s="166">
        <f>+'TRANSCRIPT INFORMATION'!C9</f>
        <v>0</v>
      </c>
      <c r="D7" s="167"/>
      <c r="E7" s="168"/>
    </row>
    <row r="8" spans="1:12" ht="13.5" thickBot="1" x14ac:dyDescent="0.25">
      <c r="A8" s="66" t="s">
        <v>4</v>
      </c>
      <c r="B8" s="67"/>
      <c r="C8" s="166">
        <f>+'TRANSCRIPT INFORMATION'!C10</f>
        <v>0</v>
      </c>
      <c r="D8" s="167"/>
      <c r="E8" s="168"/>
    </row>
    <row r="9" spans="1:12" ht="13.5" thickBot="1" x14ac:dyDescent="0.25">
      <c r="A9" s="66" t="s">
        <v>9</v>
      </c>
      <c r="B9" s="67"/>
      <c r="C9" s="166">
        <f>+'TRANSCRIPT INFORMATION'!C11</f>
        <v>0</v>
      </c>
      <c r="D9" s="168"/>
      <c r="F9" s="65" t="s">
        <v>174</v>
      </c>
      <c r="G9" s="71">
        <f ca="1">TODAY()</f>
        <v>43360</v>
      </c>
    </row>
    <row r="10" spans="1:12" ht="13.5" thickBot="1" x14ac:dyDescent="0.25">
      <c r="A10" s="66" t="s">
        <v>10</v>
      </c>
      <c r="B10" s="67"/>
      <c r="C10" s="173">
        <f>+'TRANSCRIPT INFORMATION'!C12</f>
        <v>0</v>
      </c>
      <c r="D10" s="174"/>
    </row>
    <row r="11" spans="1:12" ht="13.5" thickBot="1" x14ac:dyDescent="0.25">
      <c r="B11" s="172" t="s">
        <v>168</v>
      </c>
      <c r="C11" s="154"/>
      <c r="D11" s="154"/>
      <c r="E11" s="154"/>
      <c r="F11" s="154"/>
      <c r="G11" s="154"/>
      <c r="H11" s="155"/>
      <c r="I11" s="160" t="s">
        <v>273</v>
      </c>
      <c r="J11" s="161"/>
      <c r="K11" s="161"/>
      <c r="L11" s="162"/>
    </row>
    <row r="12" spans="1:12" ht="26.25" thickBot="1" x14ac:dyDescent="0.25">
      <c r="B12" s="65" t="s">
        <v>123</v>
      </c>
      <c r="C12" s="65" t="s">
        <v>169</v>
      </c>
      <c r="D12" s="65" t="s">
        <v>100</v>
      </c>
      <c r="E12" s="65" t="s">
        <v>170</v>
      </c>
      <c r="F12" s="65" t="s">
        <v>171</v>
      </c>
      <c r="G12" s="65" t="s">
        <v>125</v>
      </c>
      <c r="H12" s="65" t="s">
        <v>65</v>
      </c>
      <c r="I12" s="116" t="s">
        <v>276</v>
      </c>
      <c r="J12" s="114" t="s">
        <v>274</v>
      </c>
      <c r="K12" s="114" t="s">
        <v>275</v>
      </c>
      <c r="L12" s="114" t="s">
        <v>282</v>
      </c>
    </row>
    <row r="13" spans="1:12" ht="13.5" thickBot="1" x14ac:dyDescent="0.25">
      <c r="B13" s="65" t="str">
        <f>+IF('TRANSCRIPT INFORMATION'!E16="Y",'TRANSCRIPT INFORMATION'!B16,'TRANSCRIPT INFORMATION'!H16)</f>
        <v>MATH 30</v>
      </c>
      <c r="C13" s="65" t="str">
        <f>+IF('TRANSCRIPT INFORMATION'!E16="Y",'TRANSCRIPT INFORMATION'!C16,'TRANSCRIPT INFORMATION'!I16)</f>
        <v>CALCULUS I</v>
      </c>
      <c r="D13" s="65">
        <f>+IF('TRANSCRIPT INFORMATION'!E16="Y",'TRANSCRIPT INFORMATION'!D16,'TRANSCRIPT INFORMATION'!J16)</f>
        <v>3</v>
      </c>
      <c r="E13" s="65" t="str">
        <f>IF('TRANSCRIPT INFORMATION'!F16="Y","SJSU",IF('TRANSCRIPT INFORMATION'!E16="Y","SJSU",'TRANSCRIPT INFORMATION'!G16))</f>
        <v>SJSU</v>
      </c>
      <c r="F13" s="65">
        <f>IF('TRANSCRIPT INFORMATION'!F16="Y",'TRANSCRIPT INFORMATION'!P16,'TRANSCRIPT INFORMATION'!M16)</f>
        <v>0</v>
      </c>
      <c r="G13" s="65">
        <f>IF('TRANSCRIPT INFORMATION'!F16="Y",'TRANSCRIPT INFORMATION'!Q16,'TRANSCRIPT INFORMATION'!N16)</f>
        <v>0</v>
      </c>
      <c r="H13" s="65">
        <f>IF('TRANSCRIPT INFORMATION'!F16="Y",IF('TRANSCRIPT INFORMATION'!O16="N/A"," ",'TRANSCRIPT INFORMATION'!O16),IF('TRANSCRIPT INFORMATION'!L16="N/A"," ",'TRANSCRIPT INFORMATION'!L16))</f>
        <v>0</v>
      </c>
      <c r="I13" s="65"/>
      <c r="J13" s="65">
        <f>+IF('Student Tracking Form'!I13="Y",'TRANSCRIPT INFORMATION'!B16,)</f>
        <v>0</v>
      </c>
      <c r="K13" s="65"/>
      <c r="L13" s="65"/>
    </row>
    <row r="14" spans="1:12" ht="13.5" thickBot="1" x14ac:dyDescent="0.25">
      <c r="B14" s="65" t="str">
        <f>+IF('TRANSCRIPT INFORMATION'!E17="Y",'TRANSCRIPT INFORMATION'!B17,'TRANSCRIPT INFORMATION'!H17)</f>
        <v>MATH 31</v>
      </c>
      <c r="C14" s="65" t="str">
        <f>+IF('TRANSCRIPT INFORMATION'!E17="Y",'TRANSCRIPT INFORMATION'!C17,'TRANSCRIPT INFORMATION'!I17)</f>
        <v>CALCULUS II</v>
      </c>
      <c r="D14" s="65">
        <f>+IF('TRANSCRIPT INFORMATION'!E17="Y",'TRANSCRIPT INFORMATION'!D17,'TRANSCRIPT INFORMATION'!J17)</f>
        <v>4</v>
      </c>
      <c r="E14" s="65" t="str">
        <f>IF('TRANSCRIPT INFORMATION'!F17="Y","SJSU",IF('TRANSCRIPT INFORMATION'!E17="Y","SJSU",'TRANSCRIPT INFORMATION'!G17))</f>
        <v>SJSU</v>
      </c>
      <c r="F14" s="65">
        <f>IF('TRANSCRIPT INFORMATION'!F17="Y",'TRANSCRIPT INFORMATION'!P17,'TRANSCRIPT INFORMATION'!M17)</f>
        <v>0</v>
      </c>
      <c r="G14" s="65">
        <f>IF('TRANSCRIPT INFORMATION'!F17="Y",'TRANSCRIPT INFORMATION'!Q17,'TRANSCRIPT INFORMATION'!N17)</f>
        <v>0</v>
      </c>
      <c r="H14" s="65">
        <f>IF('TRANSCRIPT INFORMATION'!F17="Y",IF('TRANSCRIPT INFORMATION'!O17="N/A"," ",'TRANSCRIPT INFORMATION'!O17),IF('TRANSCRIPT INFORMATION'!L17="N/A"," ",'TRANSCRIPT INFORMATION'!L17))</f>
        <v>0</v>
      </c>
      <c r="I14" s="65"/>
      <c r="J14" s="65">
        <f>+IF('Student Tracking Form'!I14="Y",'TRANSCRIPT INFORMATION'!B17,)</f>
        <v>0</v>
      </c>
      <c r="K14" s="65"/>
      <c r="L14" s="65"/>
    </row>
    <row r="15" spans="1:12" ht="13.5" thickBot="1" x14ac:dyDescent="0.25">
      <c r="B15" s="65" t="str">
        <f>+IF('TRANSCRIPT INFORMATION'!E18="Y",'TRANSCRIPT INFORMATION'!B18,'TRANSCRIPT INFORMATION'!H18)</f>
        <v>MATH 32</v>
      </c>
      <c r="C15" s="65" t="str">
        <f>+IF('TRANSCRIPT INFORMATION'!E18="Y",'TRANSCRIPT INFORMATION'!C18,'TRANSCRIPT INFORMATION'!I18)</f>
        <v>CALCULUS III</v>
      </c>
      <c r="D15" s="65">
        <f>+IF('TRANSCRIPT INFORMATION'!E18="Y",'TRANSCRIPT INFORMATION'!D18,'TRANSCRIPT INFORMATION'!J18)</f>
        <v>3</v>
      </c>
      <c r="E15" s="65" t="str">
        <f>IF('TRANSCRIPT INFORMATION'!F18="Y","SJSU",IF('TRANSCRIPT INFORMATION'!E18="Y","SJSU",'TRANSCRIPT INFORMATION'!G18))</f>
        <v>SJSU</v>
      </c>
      <c r="F15" s="65">
        <f>IF('TRANSCRIPT INFORMATION'!F18="Y",'TRANSCRIPT INFORMATION'!P18,'TRANSCRIPT INFORMATION'!M18)</f>
        <v>0</v>
      </c>
      <c r="G15" s="65">
        <f>IF('TRANSCRIPT INFORMATION'!F18="Y",'TRANSCRIPT INFORMATION'!Q18,'TRANSCRIPT INFORMATION'!N18)</f>
        <v>0</v>
      </c>
      <c r="H15" s="65">
        <f>IF('TRANSCRIPT INFORMATION'!F18="Y",IF('TRANSCRIPT INFORMATION'!O18="N/A"," ",'TRANSCRIPT INFORMATION'!O18),IF('TRANSCRIPT INFORMATION'!L18="N/A"," ",'TRANSCRIPT INFORMATION'!L18))</f>
        <v>0</v>
      </c>
      <c r="I15" s="65"/>
      <c r="J15" s="65">
        <f>+IF('Student Tracking Form'!I15="Y",'TRANSCRIPT INFORMATION'!B18,)</f>
        <v>0</v>
      </c>
      <c r="K15" s="65"/>
      <c r="L15" s="65"/>
    </row>
    <row r="16" spans="1:12" ht="13.5" thickBot="1" x14ac:dyDescent="0.25">
      <c r="B16" s="65">
        <f>+IF('TRANSCRIPT INFORMATION'!E19="Y",'TRANSCRIPT INFORMATION'!B19,'TRANSCRIPT INFORMATION'!H19)</f>
        <v>0</v>
      </c>
      <c r="C16" s="65">
        <f>+IF('TRANSCRIPT INFORMATION'!E19="Y",'TRANSCRIPT INFORMATION'!C19,'TRANSCRIPT INFORMATION'!I19)</f>
        <v>0</v>
      </c>
      <c r="D16" s="65">
        <f>+IF('TRANSCRIPT INFORMATION'!E19="Y",'TRANSCRIPT INFORMATION'!D19,'TRANSCRIPT INFORMATION'!J19)</f>
        <v>0</v>
      </c>
      <c r="E16" s="65">
        <f>IF('TRANSCRIPT INFORMATION'!F19="Y","SJSU",IF('TRANSCRIPT INFORMATION'!E19="Y","SJSU",'TRANSCRIPT INFORMATION'!G19))</f>
        <v>0</v>
      </c>
      <c r="F16" s="65">
        <f>IF('TRANSCRIPT INFORMATION'!F19="Y",'TRANSCRIPT INFORMATION'!P19,'TRANSCRIPT INFORMATION'!M19)</f>
        <v>0</v>
      </c>
      <c r="G16" s="65">
        <f>IF('TRANSCRIPT INFORMATION'!F19="Y",'TRANSCRIPT INFORMATION'!Q19,'TRANSCRIPT INFORMATION'!N19)</f>
        <v>0</v>
      </c>
      <c r="H16" s="65">
        <f>IF('TRANSCRIPT INFORMATION'!F19="Y",IF('TRANSCRIPT INFORMATION'!O19="N/A"," ",'TRANSCRIPT INFORMATION'!O19),IF('TRANSCRIPT INFORMATION'!L19="N/A"," ",'TRANSCRIPT INFORMATION'!L19))</f>
        <v>0</v>
      </c>
      <c r="I16" s="65"/>
      <c r="J16" s="65">
        <f>+IF('Student Tracking Form'!I16="Y",'TRANSCRIPT INFORMATION'!B19,)</f>
        <v>0</v>
      </c>
      <c r="K16" s="65"/>
      <c r="L16" s="65"/>
    </row>
    <row r="17" spans="2:12" ht="13.5" thickBot="1" x14ac:dyDescent="0.25">
      <c r="B17" s="65" t="str">
        <f>+IF('TRANSCRIPT INFORMATION'!E20="Y",'TRANSCRIPT INFORMATION'!B20,'TRANSCRIPT INFORMATION'!H20)</f>
        <v>MATH 133A</v>
      </c>
      <c r="C17" s="65" t="str">
        <f>+IF('TRANSCRIPT INFORMATION'!E20="Y",'TRANSCRIPT INFORMATION'!C20,'TRANSCRIPT INFORMATION'!I20)</f>
        <v>ORDINARY DIFFERENTIAL EQUATIONS</v>
      </c>
      <c r="D17" s="65">
        <f>+IF('TRANSCRIPT INFORMATION'!E20="Y",'TRANSCRIPT INFORMATION'!D20,'TRANSCRIPT INFORMATION'!J20)</f>
        <v>3</v>
      </c>
      <c r="E17" s="65" t="str">
        <f>IF('TRANSCRIPT INFORMATION'!F20="Y","SJSU",IF('TRANSCRIPT INFORMATION'!E20="Y","SJSU",'TRANSCRIPT INFORMATION'!G20))</f>
        <v>SJSU</v>
      </c>
      <c r="F17" s="65">
        <f>IF('TRANSCRIPT INFORMATION'!F20="Y",'TRANSCRIPT INFORMATION'!P20,'TRANSCRIPT INFORMATION'!M20)</f>
        <v>0</v>
      </c>
      <c r="G17" s="65">
        <f>IF('TRANSCRIPT INFORMATION'!F20="Y",'TRANSCRIPT INFORMATION'!Q20,'TRANSCRIPT INFORMATION'!N20)</f>
        <v>0</v>
      </c>
      <c r="H17" s="65">
        <f>IF('TRANSCRIPT INFORMATION'!F20="Y",IF('TRANSCRIPT INFORMATION'!O20="N/A"," ",'TRANSCRIPT INFORMATION'!O20),IF('TRANSCRIPT INFORMATION'!L20="N/A"," ",'TRANSCRIPT INFORMATION'!L20))</f>
        <v>0</v>
      </c>
      <c r="I17" s="65"/>
      <c r="J17" s="65">
        <f>+IF('Student Tracking Form'!I17="Y",'TRANSCRIPT INFORMATION'!B20,)</f>
        <v>0</v>
      </c>
      <c r="K17" s="65"/>
      <c r="L17" s="65"/>
    </row>
    <row r="18" spans="2:12" ht="13.5" thickBot="1" x14ac:dyDescent="0.25">
      <c r="B18" s="65" t="str">
        <f>+IF('TRANSCRIPT INFORMATION'!E21="Y",'TRANSCRIPT INFORMATION'!B21,'TRANSCRIPT INFORMATION'!H21)</f>
        <v>CHEM 1A</v>
      </c>
      <c r="C18" s="65" t="str">
        <f>+IF('TRANSCRIPT INFORMATION'!E21="Y",'TRANSCRIPT INFORMATION'!C21,'TRANSCRIPT INFORMATION'!I21)</f>
        <v>GENERAL CHEMISTRY</v>
      </c>
      <c r="D18" s="65">
        <f>+IF('TRANSCRIPT INFORMATION'!E21="Y",'TRANSCRIPT INFORMATION'!D21,'TRANSCRIPT INFORMATION'!J21)</f>
        <v>5</v>
      </c>
      <c r="E18" s="65" t="str">
        <f>IF('TRANSCRIPT INFORMATION'!F21="Y","SJSU",IF('TRANSCRIPT INFORMATION'!E21="Y","SJSU",'TRANSCRIPT INFORMATION'!G21))</f>
        <v>SJSU</v>
      </c>
      <c r="F18" s="65">
        <f>IF('TRANSCRIPT INFORMATION'!F21="Y",'TRANSCRIPT INFORMATION'!P21,'TRANSCRIPT INFORMATION'!M21)</f>
        <v>0</v>
      </c>
      <c r="G18" s="65">
        <f>IF('TRANSCRIPT INFORMATION'!F21="Y",'TRANSCRIPT INFORMATION'!Q21,'TRANSCRIPT INFORMATION'!N21)</f>
        <v>0</v>
      </c>
      <c r="H18" s="65">
        <f>IF('TRANSCRIPT INFORMATION'!F21="Y",IF('TRANSCRIPT INFORMATION'!O21="N/A"," ",'TRANSCRIPT INFORMATION'!O21),IF('TRANSCRIPT INFORMATION'!L21="N/A"," ",'TRANSCRIPT INFORMATION'!L21))</f>
        <v>0</v>
      </c>
      <c r="I18" s="65"/>
      <c r="J18" s="65">
        <f>+IF('Student Tracking Form'!I18="Y",'TRANSCRIPT INFORMATION'!B21,)</f>
        <v>0</v>
      </c>
      <c r="K18" s="65"/>
      <c r="L18" s="65"/>
    </row>
    <row r="19" spans="2:12" ht="13.5" thickBot="1" x14ac:dyDescent="0.25">
      <c r="B19" s="65" t="str">
        <f>+IF('TRANSCRIPT INFORMATION'!E22="Y",'TRANSCRIPT INFORMATION'!B22,'TRANSCRIPT INFORMATION'!H22)</f>
        <v>CHEM 1B</v>
      </c>
      <c r="C19" s="65" t="str">
        <f>+IF('TRANSCRIPT INFORMATION'!E22="Y",'TRANSCRIPT INFORMATION'!C22,'TRANSCRIPT INFORMATION'!I22)</f>
        <v>GENERAL CHEMISTRY</v>
      </c>
      <c r="D19" s="65">
        <f>+IF('TRANSCRIPT INFORMATION'!E22="Y",'TRANSCRIPT INFORMATION'!D22,'TRANSCRIPT INFORMATION'!J22)</f>
        <v>5</v>
      </c>
      <c r="E19" s="65" t="str">
        <f>IF('TRANSCRIPT INFORMATION'!F22="Y","SJSU",IF('TRANSCRIPT INFORMATION'!E22="Y","SJSU",'TRANSCRIPT INFORMATION'!G22))</f>
        <v>SJSU</v>
      </c>
      <c r="F19" s="65">
        <f>IF('TRANSCRIPT INFORMATION'!F22="Y",'TRANSCRIPT INFORMATION'!P22,'TRANSCRIPT INFORMATION'!M22)</f>
        <v>0</v>
      </c>
      <c r="G19" s="65">
        <f>IF('TRANSCRIPT INFORMATION'!F22="Y",'TRANSCRIPT INFORMATION'!Q22,'TRANSCRIPT INFORMATION'!N22)</f>
        <v>0</v>
      </c>
      <c r="H19" s="65">
        <f>IF('TRANSCRIPT INFORMATION'!F22="Y",IF('TRANSCRIPT INFORMATION'!O22="N/A"," ",'TRANSCRIPT INFORMATION'!O22),IF('TRANSCRIPT INFORMATION'!L22="N/A"," ",'TRANSCRIPT INFORMATION'!L22))</f>
        <v>0</v>
      </c>
      <c r="I19" s="65"/>
      <c r="J19" s="65">
        <f>+IF('Student Tracking Form'!I19="Y",'TRANSCRIPT INFORMATION'!B22,)</f>
        <v>0</v>
      </c>
      <c r="K19" s="65"/>
      <c r="L19" s="65"/>
    </row>
    <row r="20" spans="2:12" ht="13.5" thickBot="1" x14ac:dyDescent="0.25">
      <c r="B20" s="65">
        <f>+IF('TRANSCRIPT INFORMATION'!E23="Y",'TRANSCRIPT INFORMATION'!B23,'TRANSCRIPT INFORMATION'!H23)</f>
        <v>0</v>
      </c>
      <c r="C20" s="65">
        <f>+IF('TRANSCRIPT INFORMATION'!E23="Y",'TRANSCRIPT INFORMATION'!C23,'TRANSCRIPT INFORMATION'!I23)</f>
        <v>0</v>
      </c>
      <c r="D20" s="65">
        <f>+IF('TRANSCRIPT INFORMATION'!E23="Y",'TRANSCRIPT INFORMATION'!D23,'TRANSCRIPT INFORMATION'!J23)</f>
        <v>0</v>
      </c>
      <c r="E20" s="65">
        <f>IF('TRANSCRIPT INFORMATION'!F23="Y","SJSU",IF('TRANSCRIPT INFORMATION'!E23="Y","SJSU",'TRANSCRIPT INFORMATION'!G23))</f>
        <v>0</v>
      </c>
      <c r="F20" s="65">
        <f>IF('TRANSCRIPT INFORMATION'!F23="Y",'TRANSCRIPT INFORMATION'!P23,'TRANSCRIPT INFORMATION'!M23)</f>
        <v>0</v>
      </c>
      <c r="G20" s="65">
        <f>IF('TRANSCRIPT INFORMATION'!F23="Y",'TRANSCRIPT INFORMATION'!Q23,'TRANSCRIPT INFORMATION'!N23)</f>
        <v>0</v>
      </c>
      <c r="H20" s="65">
        <f>IF('TRANSCRIPT INFORMATION'!F23="Y",IF('TRANSCRIPT INFORMATION'!O23="N/A"," ",'TRANSCRIPT INFORMATION'!O23),IF('TRANSCRIPT INFORMATION'!L23="N/A"," ",'TRANSCRIPT INFORMATION'!L23))</f>
        <v>0</v>
      </c>
      <c r="I20" s="65"/>
      <c r="J20" s="65">
        <f>+IF('Student Tracking Form'!I20="Y",'TRANSCRIPT INFORMATION'!B23,)</f>
        <v>0</v>
      </c>
      <c r="K20" s="65"/>
      <c r="L20" s="65"/>
    </row>
    <row r="21" spans="2:12" ht="13.5" thickBot="1" x14ac:dyDescent="0.25">
      <c r="B21" s="65" t="str">
        <f>+IF('TRANSCRIPT INFORMATION'!E24="Y",'TRANSCRIPT INFORMATION'!B24,'TRANSCRIPT INFORMATION'!H24)</f>
        <v>PHYS 50</v>
      </c>
      <c r="C21" s="65" t="str">
        <f>+IF('TRANSCRIPT INFORMATION'!E24="Y",'TRANSCRIPT INFORMATION'!C24,'TRANSCRIPT INFORMATION'!I24)</f>
        <v>MECHANICS</v>
      </c>
      <c r="D21" s="65">
        <f>+IF('TRANSCRIPT INFORMATION'!E24="Y",'TRANSCRIPT INFORMATION'!D24,'TRANSCRIPT INFORMATION'!J24)</f>
        <v>4</v>
      </c>
      <c r="E21" s="65" t="str">
        <f>IF('TRANSCRIPT INFORMATION'!F24="Y","SJSU",IF('TRANSCRIPT INFORMATION'!E24="Y","SJSU",'TRANSCRIPT INFORMATION'!G24))</f>
        <v>SJSU</v>
      </c>
      <c r="F21" s="65">
        <f>IF('TRANSCRIPT INFORMATION'!F24="Y",'TRANSCRIPT INFORMATION'!P24,'TRANSCRIPT INFORMATION'!M24)</f>
        <v>0</v>
      </c>
      <c r="G21" s="65">
        <f>IF('TRANSCRIPT INFORMATION'!F24="Y",'TRANSCRIPT INFORMATION'!Q24,'TRANSCRIPT INFORMATION'!N24)</f>
        <v>0</v>
      </c>
      <c r="H21" s="65">
        <f>IF('TRANSCRIPT INFORMATION'!F24="Y",IF('TRANSCRIPT INFORMATION'!O24="N/A"," ",'TRANSCRIPT INFORMATION'!O24),IF('TRANSCRIPT INFORMATION'!L24="N/A"," ",'TRANSCRIPT INFORMATION'!L24))</f>
        <v>0</v>
      </c>
      <c r="I21" s="65"/>
      <c r="J21" s="65">
        <f>+IF('Student Tracking Form'!I21="Y",'TRANSCRIPT INFORMATION'!B24,)</f>
        <v>0</v>
      </c>
      <c r="K21" s="65"/>
      <c r="L21" s="65"/>
    </row>
    <row r="22" spans="2:12" ht="13.5" thickBot="1" x14ac:dyDescent="0.25">
      <c r="B22" s="65" t="str">
        <f>+IF('TRANSCRIPT INFORMATION'!E25="Y",'TRANSCRIPT INFORMATION'!B25,'TRANSCRIPT INFORMATION'!H25)</f>
        <v>PHYS 51</v>
      </c>
      <c r="C22" s="65" t="str">
        <f>+IF('TRANSCRIPT INFORMATION'!E25="Y",'TRANSCRIPT INFORMATION'!C25,'TRANSCRIPT INFORMATION'!I25)</f>
        <v>ELECTRICITY &amp; MAGNETISM</v>
      </c>
      <c r="D22" s="65">
        <f>+IF('TRANSCRIPT INFORMATION'!E25="Y",'TRANSCRIPT INFORMATION'!D25,'TRANSCRIPT INFORMATION'!J25)</f>
        <v>4</v>
      </c>
      <c r="E22" s="65" t="str">
        <f>IF('TRANSCRIPT INFORMATION'!F25="Y","SJSU",IF('TRANSCRIPT INFORMATION'!E25="Y","SJSU",'TRANSCRIPT INFORMATION'!G25))</f>
        <v>SJSU</v>
      </c>
      <c r="F22" s="65">
        <f>IF('TRANSCRIPT INFORMATION'!F25="Y",'TRANSCRIPT INFORMATION'!P25,'TRANSCRIPT INFORMATION'!M25)</f>
        <v>0</v>
      </c>
      <c r="G22" s="65">
        <f>IF('TRANSCRIPT INFORMATION'!F25="Y",'TRANSCRIPT INFORMATION'!Q25,'TRANSCRIPT INFORMATION'!N25)</f>
        <v>0</v>
      </c>
      <c r="H22" s="65">
        <f>IF('TRANSCRIPT INFORMATION'!F25="Y",IF('TRANSCRIPT INFORMATION'!O25="N/A"," ",'TRANSCRIPT INFORMATION'!O25),IF('TRANSCRIPT INFORMATION'!L25="N/A"," ",'TRANSCRIPT INFORMATION'!L25))</f>
        <v>0</v>
      </c>
      <c r="I22" s="65"/>
      <c r="J22" s="65">
        <f>+IF('Student Tracking Form'!I22="Y",'TRANSCRIPT INFORMATION'!B25,)</f>
        <v>0</v>
      </c>
      <c r="K22" s="65"/>
      <c r="L22" s="65"/>
    </row>
    <row r="23" spans="2:12" ht="13.5" thickBot="1" x14ac:dyDescent="0.25">
      <c r="B23" s="65">
        <f>+IF('TRANSCRIPT INFORMATION'!E26="Y",'TRANSCRIPT INFORMATION'!B26,'TRANSCRIPT INFORMATION'!H26)</f>
        <v>0</v>
      </c>
      <c r="C23" s="65">
        <f>+IF('TRANSCRIPT INFORMATION'!E26="Y",'TRANSCRIPT INFORMATION'!C26,'TRANSCRIPT INFORMATION'!I26)</f>
        <v>0</v>
      </c>
      <c r="D23" s="65">
        <f>+IF('TRANSCRIPT INFORMATION'!E26="Y",'TRANSCRIPT INFORMATION'!D26,'TRANSCRIPT INFORMATION'!J26)</f>
        <v>0</v>
      </c>
      <c r="E23" s="65">
        <f>IF('TRANSCRIPT INFORMATION'!F26="Y","SJSU",IF('TRANSCRIPT INFORMATION'!E26="Y","SJSU",'TRANSCRIPT INFORMATION'!G26))</f>
        <v>0</v>
      </c>
      <c r="F23" s="65">
        <f>IF('TRANSCRIPT INFORMATION'!F26="Y",'TRANSCRIPT INFORMATION'!P26,'TRANSCRIPT INFORMATION'!M26)</f>
        <v>0</v>
      </c>
      <c r="G23" s="65">
        <f>IF('TRANSCRIPT INFORMATION'!F26="Y",'TRANSCRIPT INFORMATION'!Q26,'TRANSCRIPT INFORMATION'!N26)</f>
        <v>0</v>
      </c>
      <c r="H23" s="65">
        <f>IF('TRANSCRIPT INFORMATION'!F26="Y",IF('TRANSCRIPT INFORMATION'!O26="N/A"," ",'TRANSCRIPT INFORMATION'!O26),IF('TRANSCRIPT INFORMATION'!L26="N/A"," ",'TRANSCRIPT INFORMATION'!L26))</f>
        <v>0</v>
      </c>
      <c r="I23" s="65"/>
      <c r="J23" s="65">
        <f>+IF('Student Tracking Form'!I23="Y",'TRANSCRIPT INFORMATION'!B26,)</f>
        <v>0</v>
      </c>
      <c r="K23" s="65"/>
      <c r="L23" s="65"/>
    </row>
    <row r="24" spans="2:12" ht="13.5" thickBot="1" x14ac:dyDescent="0.25">
      <c r="B24" s="65" t="str">
        <f>+IF('TRANSCRIPT INFORMATION'!E27="Y",'TRANSCRIPT INFORMATION'!B27,'TRANSCRIPT INFORMATION'!H27)</f>
        <v>ENGL 1B</v>
      </c>
      <c r="C24" s="65" t="str">
        <f>+IF('TRANSCRIPT INFORMATION'!E27="Y",'TRANSCRIPT INFORMATION'!C27,'TRANSCRIPT INFORMATION'!I27)</f>
        <v>ARGUMENT &amp; ANALYSIS</v>
      </c>
      <c r="D24" s="65">
        <f>+IF('TRANSCRIPT INFORMATION'!E27="Y",'TRANSCRIPT INFORMATION'!D27,'TRANSCRIPT INFORMATION'!J27)</f>
        <v>3</v>
      </c>
      <c r="E24" s="65" t="str">
        <f>IF('TRANSCRIPT INFORMATION'!F27="Y","SJSU",IF('TRANSCRIPT INFORMATION'!E27="Y","SJSU",'TRANSCRIPT INFORMATION'!G27))</f>
        <v>SJSU</v>
      </c>
      <c r="F24" s="65">
        <f>IF('TRANSCRIPT INFORMATION'!F27="Y",'TRANSCRIPT INFORMATION'!P27,'TRANSCRIPT INFORMATION'!M27)</f>
        <v>0</v>
      </c>
      <c r="G24" s="65">
        <f>IF('TRANSCRIPT INFORMATION'!F27="Y",'TRANSCRIPT INFORMATION'!Q27,'TRANSCRIPT INFORMATION'!N27)</f>
        <v>0</v>
      </c>
      <c r="H24" s="65">
        <f>IF('TRANSCRIPT INFORMATION'!F27="Y",IF('TRANSCRIPT INFORMATION'!O27="N/A"," ",'TRANSCRIPT INFORMATION'!O27),IF('TRANSCRIPT INFORMATION'!L27="N/A"," ",'TRANSCRIPT INFORMATION'!L27))</f>
        <v>0</v>
      </c>
      <c r="I24" s="65"/>
      <c r="J24" s="65">
        <f>+IF('Student Tracking Form'!I24="Y",'TRANSCRIPT INFORMATION'!B27,)</f>
        <v>0</v>
      </c>
      <c r="K24" s="65"/>
      <c r="L24" s="65"/>
    </row>
    <row r="25" spans="2:12" ht="13.5" thickBot="1" x14ac:dyDescent="0.25">
      <c r="B25" s="65">
        <f>+IF('TRANSCRIPT INFORMATION'!E28="Y",'TRANSCRIPT INFORMATION'!B28,'TRANSCRIPT INFORMATION'!H28)</f>
        <v>0</v>
      </c>
      <c r="C25" s="65">
        <f>+IF('TRANSCRIPT INFORMATION'!E28="Y",'TRANSCRIPT INFORMATION'!C28,'TRANSCRIPT INFORMATION'!I28)</f>
        <v>0</v>
      </c>
      <c r="D25" s="65">
        <f>+IF('TRANSCRIPT INFORMATION'!E28="Y",'TRANSCRIPT INFORMATION'!D28,'TRANSCRIPT INFORMATION'!J28)</f>
        <v>0</v>
      </c>
      <c r="E25" s="65">
        <f>IF('TRANSCRIPT INFORMATION'!F28="Y","SJSU",IF('TRANSCRIPT INFORMATION'!E28="Y","SJSU",'TRANSCRIPT INFORMATION'!G28))</f>
        <v>0</v>
      </c>
      <c r="F25" s="65">
        <f>IF('TRANSCRIPT INFORMATION'!F28="Y",'TRANSCRIPT INFORMATION'!P28,'TRANSCRIPT INFORMATION'!M28)</f>
        <v>0</v>
      </c>
      <c r="G25" s="65">
        <f>IF('TRANSCRIPT INFORMATION'!F28="Y",'TRANSCRIPT INFORMATION'!Q28,'TRANSCRIPT INFORMATION'!N28)</f>
        <v>0</v>
      </c>
      <c r="H25" s="65">
        <f>IF('TRANSCRIPT INFORMATION'!F28="Y",IF('TRANSCRIPT INFORMATION'!O28="N/A"," ",'TRANSCRIPT INFORMATION'!O28),IF('TRANSCRIPT INFORMATION'!L28="N/A"," ",'TRANSCRIPT INFORMATION'!L28))</f>
        <v>0</v>
      </c>
      <c r="I25" s="65"/>
      <c r="J25" s="65">
        <f>+IF('Student Tracking Form'!I25="Y",'TRANSCRIPT INFORMATION'!B28,)</f>
        <v>0</v>
      </c>
      <c r="K25" s="65"/>
      <c r="L25" s="65"/>
    </row>
    <row r="26" spans="2:12" ht="13.5" thickBot="1" x14ac:dyDescent="0.25">
      <c r="B26" s="163" t="s">
        <v>172</v>
      </c>
      <c r="C26" s="163"/>
      <c r="D26" s="163"/>
      <c r="E26" s="163"/>
      <c r="F26" s="163"/>
      <c r="G26" s="163"/>
      <c r="H26" s="163"/>
      <c r="I26" s="65"/>
      <c r="J26" s="65"/>
      <c r="K26" s="65"/>
      <c r="L26" s="65"/>
    </row>
    <row r="27" spans="2:12" ht="13.5" thickBot="1" x14ac:dyDescent="0.25">
      <c r="B27" s="65" t="str">
        <f>+IF('TRANSCRIPT INFORMATION'!E30="Y",'TRANSCRIPT INFORMATION'!B30,'TRANSCRIPT INFORMATION'!H30)</f>
        <v>ENGR 10</v>
      </c>
      <c r="C27" s="65" t="str">
        <f>+IF('TRANSCRIPT INFORMATION'!E30="Y",'TRANSCRIPT INFORMATION'!C30,'TRANSCRIPT INFORMATION'!I30)</f>
        <v>INTRODUCTION TO ENGINEERING</v>
      </c>
      <c r="D27" s="65">
        <f>+IF('TRANSCRIPT INFORMATION'!E30="Y",'TRANSCRIPT INFORMATION'!D30,'TRANSCRIPT INFORMATION'!J30)</f>
        <v>3</v>
      </c>
      <c r="E27" s="65" t="str">
        <f>IF('TRANSCRIPT INFORMATION'!F30="Y","SJSU",IF('TRANSCRIPT INFORMATION'!E30="Y","SJSU",'TRANSCRIPT INFORMATION'!G30))</f>
        <v>SJSU</v>
      </c>
      <c r="F27" s="65">
        <f>IF('TRANSCRIPT INFORMATION'!F30="Y",'TRANSCRIPT INFORMATION'!P30,'TRANSCRIPT INFORMATION'!M30)</f>
        <v>0</v>
      </c>
      <c r="G27" s="65">
        <f>IF('TRANSCRIPT INFORMATION'!F30="Y",'TRANSCRIPT INFORMATION'!Q30,'TRANSCRIPT INFORMATION'!N30)</f>
        <v>0</v>
      </c>
      <c r="H27" s="65">
        <f>IF('TRANSCRIPT INFORMATION'!F30="Y",IF('TRANSCRIPT INFORMATION'!O30="N/A"," ",'TRANSCRIPT INFORMATION'!O30),IF('TRANSCRIPT INFORMATION'!L30="N/A"," ",'TRANSCRIPT INFORMATION'!L30))</f>
        <v>0</v>
      </c>
      <c r="I27" s="65"/>
      <c r="J27" s="65">
        <f>+IF('Student Tracking Form'!I27="Y",'TRANSCRIPT INFORMATION'!B30,)</f>
        <v>0</v>
      </c>
      <c r="K27" s="65"/>
      <c r="L27" s="65"/>
    </row>
    <row r="28" spans="2:12" ht="13.5" thickBot="1" x14ac:dyDescent="0.25">
      <c r="B28" s="65" t="str">
        <f>+IF('TRANSCRIPT INFORMATION'!E31="Y",'TRANSCRIPT INFORMATION'!B31,'TRANSCRIPT INFORMATION'!H31)</f>
        <v>MATE 25</v>
      </c>
      <c r="C28" s="65" t="str">
        <f>+IF('TRANSCRIPT INFORMATION'!E31="Y",'TRANSCRIPT INFORMATION'!C31,'TRANSCRIPT INFORMATION'!I31)</f>
        <v>INTRODUCTION TO MATERIALS</v>
      </c>
      <c r="D28" s="65">
        <f>+IF('TRANSCRIPT INFORMATION'!E31="Y",'TRANSCRIPT INFORMATION'!D31,'TRANSCRIPT INFORMATION'!J31)</f>
        <v>3</v>
      </c>
      <c r="E28" s="65" t="str">
        <f>IF('TRANSCRIPT INFORMATION'!F31="Y","SJSU",IF('TRANSCRIPT INFORMATION'!E31="Y","SJSU",'TRANSCRIPT INFORMATION'!G31))</f>
        <v>SJSU</v>
      </c>
      <c r="F28" s="65">
        <f>IF('TRANSCRIPT INFORMATION'!F31="Y",'TRANSCRIPT INFORMATION'!P31,'TRANSCRIPT INFORMATION'!M31)</f>
        <v>0</v>
      </c>
      <c r="G28" s="65">
        <f>IF('TRANSCRIPT INFORMATION'!F31="Y",'TRANSCRIPT INFORMATION'!Q31,'TRANSCRIPT INFORMATION'!N31)</f>
        <v>0</v>
      </c>
      <c r="H28" s="65">
        <f>IF('TRANSCRIPT INFORMATION'!F31="Y",IF('TRANSCRIPT INFORMATION'!O31="N/A"," ",'TRANSCRIPT INFORMATION'!O31),IF('TRANSCRIPT INFORMATION'!L31="N/A"," ",'TRANSCRIPT INFORMATION'!L31))</f>
        <v>0</v>
      </c>
      <c r="I28" s="65"/>
      <c r="J28" s="65">
        <f>+IF('Student Tracking Form'!I28="Y",'TRANSCRIPT INFORMATION'!B31,)</f>
        <v>0</v>
      </c>
      <c r="K28" s="65"/>
      <c r="L28" s="65"/>
    </row>
    <row r="29" spans="2:12" ht="13.5" thickBot="1" x14ac:dyDescent="0.25">
      <c r="B29" s="65" t="str">
        <f>+IF('TRANSCRIPT INFORMATION'!E32="Y",'TRANSCRIPT INFORMATION'!B32,'TRANSCRIPT INFORMATION'!H32)</f>
        <v>CE 99</v>
      </c>
      <c r="C29" s="65" t="str">
        <f>+IF('TRANSCRIPT INFORMATION'!E32="Y",'TRANSCRIPT INFORMATION'!C32,'TRANSCRIPT INFORMATION'!I32)</f>
        <v>STATICS</v>
      </c>
      <c r="D29" s="65">
        <f>+IF('TRANSCRIPT INFORMATION'!E32="Y",'TRANSCRIPT INFORMATION'!D32,'TRANSCRIPT INFORMATION'!J32)</f>
        <v>2</v>
      </c>
      <c r="E29" s="65" t="str">
        <f>IF('TRANSCRIPT INFORMATION'!F32="Y","SJSU",IF('TRANSCRIPT INFORMATION'!E32="Y","SJSU",'TRANSCRIPT INFORMATION'!G32))</f>
        <v>SJSU</v>
      </c>
      <c r="F29" s="65">
        <f>IF('TRANSCRIPT INFORMATION'!F32="Y",'TRANSCRIPT INFORMATION'!P32,'TRANSCRIPT INFORMATION'!M32)</f>
        <v>0</v>
      </c>
      <c r="G29" s="65">
        <f>IF('TRANSCRIPT INFORMATION'!F32="Y",'TRANSCRIPT INFORMATION'!Q32,'TRANSCRIPT INFORMATION'!N32)</f>
        <v>0</v>
      </c>
      <c r="H29" s="65">
        <f>IF('TRANSCRIPT INFORMATION'!F32="Y",IF('TRANSCRIPT INFORMATION'!O32="N/A"," ",'TRANSCRIPT INFORMATION'!O32),IF('TRANSCRIPT INFORMATION'!L32="N/A"," ",'TRANSCRIPT INFORMATION'!L32))</f>
        <v>0</v>
      </c>
      <c r="I29" s="65"/>
      <c r="J29" s="65">
        <f>+IF('Student Tracking Form'!I29="Y",'TRANSCRIPT INFORMATION'!B32,)</f>
        <v>0</v>
      </c>
      <c r="K29" s="65"/>
      <c r="L29" s="65"/>
    </row>
    <row r="30" spans="2:12" ht="13.5" thickBot="1" x14ac:dyDescent="0.25">
      <c r="B30" s="65">
        <f>+IF('TRANSCRIPT INFORMATION'!E33="Y",'TRANSCRIPT INFORMATION'!B33,'TRANSCRIPT INFORMATION'!H33)</f>
        <v>0</v>
      </c>
      <c r="C30" s="65">
        <f>+IF('TRANSCRIPT INFORMATION'!E33="Y",'TRANSCRIPT INFORMATION'!C33,'TRANSCRIPT INFORMATION'!I33)</f>
        <v>0</v>
      </c>
      <c r="D30" s="65">
        <f>+IF('TRANSCRIPT INFORMATION'!E33="Y",'TRANSCRIPT INFORMATION'!D33,'TRANSCRIPT INFORMATION'!J33)</f>
        <v>0</v>
      </c>
      <c r="E30" s="65">
        <f>IF('TRANSCRIPT INFORMATION'!F33="Y","SJSU",IF('TRANSCRIPT INFORMATION'!E33="Y","SJSU",'TRANSCRIPT INFORMATION'!G33))</f>
        <v>0</v>
      </c>
      <c r="F30" s="65">
        <f>IF('TRANSCRIPT INFORMATION'!F33="Y",'TRANSCRIPT INFORMATION'!P33,'TRANSCRIPT INFORMATION'!M33)</f>
        <v>0</v>
      </c>
      <c r="G30" s="65">
        <f>IF('TRANSCRIPT INFORMATION'!F33="Y",'TRANSCRIPT INFORMATION'!Q33,'TRANSCRIPT INFORMATION'!N33)</f>
        <v>0</v>
      </c>
      <c r="H30" s="65">
        <f>IF('TRANSCRIPT INFORMATION'!F33="Y",IF('TRANSCRIPT INFORMATION'!O33="N/A"," ",'TRANSCRIPT INFORMATION'!O33),IF('TRANSCRIPT INFORMATION'!L33="N/A"," ",'TRANSCRIPT INFORMATION'!L33))</f>
        <v>0</v>
      </c>
      <c r="I30" s="65"/>
      <c r="J30" s="65">
        <f>+IF('Student Tracking Form'!I30="Y",'TRANSCRIPT INFORMATION'!B33,)</f>
        <v>0</v>
      </c>
      <c r="K30" s="65"/>
      <c r="L30" s="65"/>
    </row>
    <row r="31" spans="2:12" ht="13.5" thickBot="1" x14ac:dyDescent="0.25">
      <c r="B31" s="65">
        <f>+IF('TRANSCRIPT INFORMATION'!E34="Y",'TRANSCRIPT INFORMATION'!B34,'TRANSCRIPT INFORMATION'!H34)</f>
        <v>0</v>
      </c>
      <c r="C31" s="65">
        <f>+IF('TRANSCRIPT INFORMATION'!E34="Y",'TRANSCRIPT INFORMATION'!C34,'TRANSCRIPT INFORMATION'!I34)</f>
        <v>0</v>
      </c>
      <c r="D31" s="65">
        <f>+IF('TRANSCRIPT INFORMATION'!E34="Y",'TRANSCRIPT INFORMATION'!D34,'TRANSCRIPT INFORMATION'!J34)</f>
        <v>0</v>
      </c>
      <c r="E31" s="65">
        <f>IF('TRANSCRIPT INFORMATION'!F34="Y","SJSU",IF('TRANSCRIPT INFORMATION'!E34="Y","SJSU",'TRANSCRIPT INFORMATION'!G34))</f>
        <v>0</v>
      </c>
      <c r="F31" s="65">
        <f>IF('TRANSCRIPT INFORMATION'!F34="Y",'TRANSCRIPT INFORMATION'!P34,'TRANSCRIPT INFORMATION'!M34)</f>
        <v>0</v>
      </c>
      <c r="G31" s="65">
        <f>IF('TRANSCRIPT INFORMATION'!F34="Y",'TRANSCRIPT INFORMATION'!Q34,'TRANSCRIPT INFORMATION'!N34)</f>
        <v>0</v>
      </c>
      <c r="H31" s="65">
        <f>IF('TRANSCRIPT INFORMATION'!F34="Y",IF('TRANSCRIPT INFORMATION'!O34="N/A"," ",'TRANSCRIPT INFORMATION'!O34),IF('TRANSCRIPT INFORMATION'!L34="N/A"," ",'TRANSCRIPT INFORMATION'!L34))</f>
        <v>0</v>
      </c>
      <c r="I31" s="65"/>
      <c r="J31" s="65">
        <f>+IF('Student Tracking Form'!I31="Y",'TRANSCRIPT INFORMATION'!B34,)</f>
        <v>0</v>
      </c>
      <c r="K31" s="65"/>
      <c r="L31" s="65"/>
    </row>
    <row r="32" spans="2:12" ht="13.5" thickBot="1" x14ac:dyDescent="0.25">
      <c r="B32" s="163" t="s">
        <v>173</v>
      </c>
      <c r="C32" s="163"/>
      <c r="D32" s="163"/>
      <c r="E32" s="163"/>
      <c r="F32" s="163"/>
      <c r="G32" s="163"/>
      <c r="H32" s="163"/>
      <c r="I32" s="114"/>
      <c r="J32" s="65"/>
      <c r="K32" s="65"/>
      <c r="L32" s="65"/>
    </row>
    <row r="33" spans="2:12" ht="13.5" thickBot="1" x14ac:dyDescent="0.25">
      <c r="B33" s="65" t="str">
        <f>+IF('TRANSCRIPT INFORMATION'!E36="Y",'TRANSCRIPT INFORMATION'!B36,'TRANSCRIPT INFORMATION'!H36)</f>
        <v>CHEM 112A</v>
      </c>
      <c r="C33" s="65" t="str">
        <f>+IF('TRANSCRIPT INFORMATION'!E36="Y",'TRANSCRIPT INFORMATION'!C36,'TRANSCRIPT INFORMATION'!I36)</f>
        <v>ORGANIC CHEMISTRY</v>
      </c>
      <c r="D33" s="65">
        <f>+IF('TRANSCRIPT INFORMATION'!E36="Y",'TRANSCRIPT INFORMATION'!D36,'TRANSCRIPT INFORMATION'!J36)</f>
        <v>3</v>
      </c>
      <c r="E33" s="65" t="str">
        <f>IF('TRANSCRIPT INFORMATION'!F36="Y","SJSU",IF('TRANSCRIPT INFORMATION'!E36="Y","SJSU",'TRANSCRIPT INFORMATION'!G36))</f>
        <v>SJSU</v>
      </c>
      <c r="F33" s="65">
        <f>IF('TRANSCRIPT INFORMATION'!F36="Y",'TRANSCRIPT INFORMATION'!P36,'TRANSCRIPT INFORMATION'!M36)</f>
        <v>0</v>
      </c>
      <c r="G33" s="65">
        <f>IF('TRANSCRIPT INFORMATION'!F36="Y",'TRANSCRIPT INFORMATION'!Q36,'TRANSCRIPT INFORMATION'!N36)</f>
        <v>0</v>
      </c>
      <c r="H33" s="65">
        <f>IF('TRANSCRIPT INFORMATION'!F36="Y",IF('TRANSCRIPT INFORMATION'!O36="N/A"," ",'TRANSCRIPT INFORMATION'!O36),IF('TRANSCRIPT INFORMATION'!L36="N/A"," ",'TRANSCRIPT INFORMATION'!L36))</f>
        <v>0</v>
      </c>
      <c r="I33" s="65"/>
      <c r="J33" s="65">
        <f>+IF('Student Tracking Form'!I33="Y",'TRANSCRIPT INFORMATION'!B36,)</f>
        <v>0</v>
      </c>
      <c r="K33" s="65"/>
      <c r="L33" s="65"/>
    </row>
    <row r="34" spans="2:12" ht="13.5" thickBot="1" x14ac:dyDescent="0.25">
      <c r="B34" s="65" t="str">
        <f>+IF('TRANSCRIPT INFORMATION'!E37="Y",'TRANSCRIPT INFORMATION'!B37,'TRANSCRIPT INFORMATION'!H37)</f>
        <v>CHEM 112B</v>
      </c>
      <c r="C34" s="65" t="str">
        <f>+IF('TRANSCRIPT INFORMATION'!E37="Y",'TRANSCRIPT INFORMATION'!C37,'TRANSCRIPT INFORMATION'!I37)</f>
        <v>ORGANIC CHEMISTRY</v>
      </c>
      <c r="D34" s="65">
        <f>+IF('TRANSCRIPT INFORMATION'!E37="Y",'TRANSCRIPT INFORMATION'!D37,'TRANSCRIPT INFORMATION'!J37)</f>
        <v>3</v>
      </c>
      <c r="E34" s="65" t="str">
        <f>IF('TRANSCRIPT INFORMATION'!F37="Y","SJSU",IF('TRANSCRIPT INFORMATION'!E37="Y","SJSU",'TRANSCRIPT INFORMATION'!G37))</f>
        <v>SJSU</v>
      </c>
      <c r="F34" s="65">
        <f>IF('TRANSCRIPT INFORMATION'!F37="Y",'TRANSCRIPT INFORMATION'!P37,'TRANSCRIPT INFORMATION'!M37)</f>
        <v>0</v>
      </c>
      <c r="G34" s="65">
        <f>IF('TRANSCRIPT INFORMATION'!F37="Y",'TRANSCRIPT INFORMATION'!Q37,'TRANSCRIPT INFORMATION'!N37)</f>
        <v>0</v>
      </c>
      <c r="H34" s="65">
        <f>IF('TRANSCRIPT INFORMATION'!F37="Y",IF('TRANSCRIPT INFORMATION'!O37="N/A"," ",'TRANSCRIPT INFORMATION'!O37),IF('TRANSCRIPT INFORMATION'!L37="N/A"," ",'TRANSCRIPT INFORMATION'!L37))</f>
        <v>0</v>
      </c>
      <c r="I34" s="65"/>
      <c r="J34" s="65">
        <f>+IF('Student Tracking Form'!I34="Y",'TRANSCRIPT INFORMATION'!B37,)</f>
        <v>0</v>
      </c>
      <c r="K34" s="65"/>
      <c r="L34" s="65"/>
    </row>
    <row r="35" spans="2:12" ht="13.5" thickBot="1" x14ac:dyDescent="0.25">
      <c r="B35" s="65" t="str">
        <f>+IF('TRANSCRIPT INFORMATION'!E38="Y",'TRANSCRIPT INFORMATION'!B38,'TRANSCRIPT INFORMATION'!H38)</f>
        <v>CHEM 113A</v>
      </c>
      <c r="C35" s="65" t="str">
        <f>+IF('TRANSCRIPT INFORMATION'!E38="Y",'TRANSCRIPT INFORMATION'!C38,'TRANSCRIPT INFORMATION'!I38)</f>
        <v>ORGANIC CHEMISTRY LAB</v>
      </c>
      <c r="D35" s="65">
        <f>+IF('TRANSCRIPT INFORMATION'!E38="Y",'TRANSCRIPT INFORMATION'!D38,'TRANSCRIPT INFORMATION'!J38)</f>
        <v>2</v>
      </c>
      <c r="E35" s="65" t="str">
        <f>IF('TRANSCRIPT INFORMATION'!F38="Y","SJSU",IF('TRANSCRIPT INFORMATION'!E38="Y","SJSU",'TRANSCRIPT INFORMATION'!G38))</f>
        <v>SJSU</v>
      </c>
      <c r="F35" s="65">
        <f>IF('TRANSCRIPT INFORMATION'!F38="Y",'TRANSCRIPT INFORMATION'!P38,'TRANSCRIPT INFORMATION'!M38)</f>
        <v>0</v>
      </c>
      <c r="G35" s="65">
        <f>IF('TRANSCRIPT INFORMATION'!F38="Y",'TRANSCRIPT INFORMATION'!Q38,'TRANSCRIPT INFORMATION'!N38)</f>
        <v>0</v>
      </c>
      <c r="H35" s="65">
        <f>IF('TRANSCRIPT INFORMATION'!F38="Y",IF('TRANSCRIPT INFORMATION'!O38="N/A"," ",'TRANSCRIPT INFORMATION'!O38),IF('TRANSCRIPT INFORMATION'!L38="N/A"," ",'TRANSCRIPT INFORMATION'!L38))</f>
        <v>0</v>
      </c>
      <c r="I35" s="65"/>
      <c r="J35" s="65">
        <f>+IF('Student Tracking Form'!I35="Y",'TRANSCRIPT INFORMATION'!B38,)</f>
        <v>0</v>
      </c>
      <c r="K35" s="65"/>
      <c r="L35" s="65"/>
    </row>
    <row r="36" spans="2:12" ht="13.5" thickBot="1" x14ac:dyDescent="0.25">
      <c r="B36" s="65">
        <f>+IF('TRANSCRIPT INFORMATION'!E39="Y",'TRANSCRIPT INFORMATION'!B39,'TRANSCRIPT INFORMATION'!H39)</f>
        <v>0</v>
      </c>
      <c r="C36" s="65">
        <f>+IF('TRANSCRIPT INFORMATION'!E39="Y",'TRANSCRIPT INFORMATION'!C39,'TRANSCRIPT INFORMATION'!I39)</f>
        <v>0</v>
      </c>
      <c r="D36" s="65">
        <f>+IF('TRANSCRIPT INFORMATION'!E39="Y",'TRANSCRIPT INFORMATION'!D39,'TRANSCRIPT INFORMATION'!J39)</f>
        <v>0</v>
      </c>
      <c r="E36" s="65">
        <f>IF('TRANSCRIPT INFORMATION'!F39="Y","SJSU",IF('TRANSCRIPT INFORMATION'!E39="Y","SJSU",'TRANSCRIPT INFORMATION'!G39))</f>
        <v>0</v>
      </c>
      <c r="F36" s="65">
        <f>IF('TRANSCRIPT INFORMATION'!F39="Y",'TRANSCRIPT INFORMATION'!P39,'TRANSCRIPT INFORMATION'!M39)</f>
        <v>0</v>
      </c>
      <c r="G36" s="65">
        <f>IF('TRANSCRIPT INFORMATION'!F39="Y",'TRANSCRIPT INFORMATION'!Q39,'TRANSCRIPT INFORMATION'!N39)</f>
        <v>0</v>
      </c>
      <c r="H36" s="65">
        <f>IF('TRANSCRIPT INFORMATION'!F39="Y",IF('TRANSCRIPT INFORMATION'!O39="N/A"," ",'TRANSCRIPT INFORMATION'!O39),IF('TRANSCRIPT INFORMATION'!L39="N/A"," ",'TRANSCRIPT INFORMATION'!L39))</f>
        <v>0</v>
      </c>
      <c r="I36" s="65"/>
      <c r="J36" s="65">
        <f>+IF('Student Tracking Form'!I36="Y",'TRANSCRIPT INFORMATION'!B39,)</f>
        <v>0</v>
      </c>
      <c r="K36" s="65"/>
      <c r="L36" s="65"/>
    </row>
    <row r="37" spans="2:12" ht="13.5" thickBot="1" x14ac:dyDescent="0.25">
      <c r="B37" s="65">
        <f>+IF('TRANSCRIPT INFORMATION'!E40="Y",'TRANSCRIPT INFORMATION'!B40,'TRANSCRIPT INFORMATION'!H40)</f>
        <v>0</v>
      </c>
      <c r="C37" s="65">
        <f>+IF('TRANSCRIPT INFORMATION'!E40="Y",'TRANSCRIPT INFORMATION'!C40,'TRANSCRIPT INFORMATION'!I40)</f>
        <v>0</v>
      </c>
      <c r="D37" s="65">
        <f>+IF('TRANSCRIPT INFORMATION'!E40="Y",'TRANSCRIPT INFORMATION'!D40,'TRANSCRIPT INFORMATION'!J40)</f>
        <v>0</v>
      </c>
      <c r="E37" s="65">
        <f>IF('TRANSCRIPT INFORMATION'!F40="Y","SJSU",IF('TRANSCRIPT INFORMATION'!E40="Y","SJSU",'TRANSCRIPT INFORMATION'!G40))</f>
        <v>0</v>
      </c>
      <c r="F37" s="65">
        <f>IF('TRANSCRIPT INFORMATION'!F40="Y",'TRANSCRIPT INFORMATION'!P40,'TRANSCRIPT INFORMATION'!M40)</f>
        <v>0</v>
      </c>
      <c r="G37" s="65">
        <f>IF('TRANSCRIPT INFORMATION'!F40="Y",'TRANSCRIPT INFORMATION'!Q40,'TRANSCRIPT INFORMATION'!N40)</f>
        <v>0</v>
      </c>
      <c r="H37" s="65">
        <f>IF('TRANSCRIPT INFORMATION'!F40="Y",IF('TRANSCRIPT INFORMATION'!O40="N/A"," ",'TRANSCRIPT INFORMATION'!O40),IF('TRANSCRIPT INFORMATION'!L40="N/A"," ",'TRANSCRIPT INFORMATION'!L40))</f>
        <v>0</v>
      </c>
      <c r="I37" s="65"/>
      <c r="J37" s="65">
        <f>+IF('Student Tracking Form'!I37="Y",'TRANSCRIPT INFORMATION'!B40,)</f>
        <v>0</v>
      </c>
      <c r="K37" s="65"/>
      <c r="L37" s="65"/>
    </row>
    <row r="38" spans="2:12" ht="13.5" thickBot="1" x14ac:dyDescent="0.25">
      <c r="B38" s="65" t="str">
        <f>+IF('TRANSCRIPT INFORMATION'!E41="Y",'TRANSCRIPT INFORMATION'!B41,'TRANSCRIPT INFORMATION'!H41)</f>
        <v>CHE 115</v>
      </c>
      <c r="C38" s="65" t="str">
        <f>+IF('TRANSCRIPT INFORMATION'!E41="Y",'TRANSCRIPT INFORMATION'!C41,'TRANSCRIPT INFORMATION'!I41)</f>
        <v>INDUSTRIAL CHEMICAL CALCULATIONS</v>
      </c>
      <c r="D38" s="65">
        <f>+IF('TRANSCRIPT INFORMATION'!E41="Y",'TRANSCRIPT INFORMATION'!D41,'TRANSCRIPT INFORMATION'!J41)</f>
        <v>3</v>
      </c>
      <c r="E38" s="65" t="str">
        <f>IF('TRANSCRIPT INFORMATION'!F41="Y","SJSU",IF('TRANSCRIPT INFORMATION'!E41="Y","SJSU",'TRANSCRIPT INFORMATION'!G41))</f>
        <v>SJSU</v>
      </c>
      <c r="F38" s="65">
        <f>IF('TRANSCRIPT INFORMATION'!F41="Y",'TRANSCRIPT INFORMATION'!P41,'TRANSCRIPT INFORMATION'!M41)</f>
        <v>0</v>
      </c>
      <c r="G38" s="65">
        <f>IF('TRANSCRIPT INFORMATION'!F41="Y",'TRANSCRIPT INFORMATION'!Q41,'TRANSCRIPT INFORMATION'!N41)</f>
        <v>0</v>
      </c>
      <c r="H38" s="65">
        <f>IF('TRANSCRIPT INFORMATION'!F41="Y",IF('TRANSCRIPT INFORMATION'!O41="N/A"," ",'TRANSCRIPT INFORMATION'!O41),IF('TRANSCRIPT INFORMATION'!L41="N/A"," ",'TRANSCRIPT INFORMATION'!L41))</f>
        <v>0</v>
      </c>
      <c r="I38" s="65"/>
      <c r="J38" s="65">
        <f>+IF('Student Tracking Form'!I38="Y",'TRANSCRIPT INFORMATION'!B41,)</f>
        <v>0</v>
      </c>
      <c r="K38" s="65"/>
      <c r="L38" s="65"/>
    </row>
    <row r="39" spans="2:12" ht="13.5" thickBot="1" x14ac:dyDescent="0.25">
      <c r="B39" s="65" t="str">
        <f>+IF('TRANSCRIPT INFORMATION'!E42="Y",'TRANSCRIPT INFORMATION'!B42,'TRANSCRIPT INFORMATION'!H42)</f>
        <v>CHE 151</v>
      </c>
      <c r="C39" s="65" t="str">
        <f>+IF('TRANSCRIPT INFORMATION'!E42="Y",'TRANSCRIPT INFORMATION'!C42,'TRANSCRIPT INFORMATION'!I42)</f>
        <v>PROC ENGR THERMODYNAMICS</v>
      </c>
      <c r="D39" s="65">
        <f>+IF('TRANSCRIPT INFORMATION'!E42="Y",'TRANSCRIPT INFORMATION'!D42,'TRANSCRIPT INFORMATION'!J42)</f>
        <v>4</v>
      </c>
      <c r="E39" s="65" t="str">
        <f>IF('TRANSCRIPT INFORMATION'!F42="Y","SJSU",IF('TRANSCRIPT INFORMATION'!E42="Y","SJSU",'TRANSCRIPT INFORMATION'!G42))</f>
        <v>SJSU</v>
      </c>
      <c r="F39" s="65">
        <f>IF('TRANSCRIPT INFORMATION'!F42="Y",'TRANSCRIPT INFORMATION'!P42,'TRANSCRIPT INFORMATION'!M42)</f>
        <v>0</v>
      </c>
      <c r="G39" s="65">
        <f>IF('TRANSCRIPT INFORMATION'!F42="Y",'TRANSCRIPT INFORMATION'!Q42,'TRANSCRIPT INFORMATION'!N42)</f>
        <v>0</v>
      </c>
      <c r="H39" s="65">
        <f>IF('TRANSCRIPT INFORMATION'!F42="Y",IF('TRANSCRIPT INFORMATION'!O42="N/A"," ",'TRANSCRIPT INFORMATION'!O42),IF('TRANSCRIPT INFORMATION'!L42="N/A"," ",'TRANSCRIPT INFORMATION'!L42))</f>
        <v>0</v>
      </c>
      <c r="I39" s="65"/>
      <c r="J39" s="65">
        <f>+IF('Student Tracking Form'!I39="Y",'TRANSCRIPT INFORMATION'!B42,)</f>
        <v>0</v>
      </c>
      <c r="K39" s="65"/>
      <c r="L39" s="65"/>
    </row>
    <row r="40" spans="2:12" ht="13.5" thickBot="1" x14ac:dyDescent="0.25">
      <c r="B40" s="65" t="str">
        <f>+IF('TRANSCRIPT INFORMATION'!E43="Y",'TRANSCRIPT INFORMATION'!B43,'TRANSCRIPT INFORMATION'!H43)</f>
        <v>CHE 158</v>
      </c>
      <c r="C40" s="65" t="str">
        <f>+IF('TRANSCRIPT INFORMATION'!E43="Y",'TRANSCRIPT INFORMATION'!C43,'TRANSCRIPT INFORMATION'!I43)</f>
        <v>KINETICS &amp; REACTOR DESIGN</v>
      </c>
      <c r="D40" s="65">
        <f>+IF('TRANSCRIPT INFORMATION'!E43="Y",'TRANSCRIPT INFORMATION'!D43,'TRANSCRIPT INFORMATION'!J43)</f>
        <v>3</v>
      </c>
      <c r="E40" s="65" t="str">
        <f>IF('TRANSCRIPT INFORMATION'!F43="Y","SJSU",IF('TRANSCRIPT INFORMATION'!E43="Y","SJSU",'TRANSCRIPT INFORMATION'!G43))</f>
        <v>SJSU</v>
      </c>
      <c r="F40" s="65">
        <f>IF('TRANSCRIPT INFORMATION'!F43="Y",'TRANSCRIPT INFORMATION'!P43,'TRANSCRIPT INFORMATION'!M43)</f>
        <v>0</v>
      </c>
      <c r="G40" s="65">
        <f>IF('TRANSCRIPT INFORMATION'!F43="Y",'TRANSCRIPT INFORMATION'!Q43,'TRANSCRIPT INFORMATION'!N43)</f>
        <v>0</v>
      </c>
      <c r="H40" s="65">
        <f>IF('TRANSCRIPT INFORMATION'!F43="Y",IF('TRANSCRIPT INFORMATION'!O43="N/A"," ",'TRANSCRIPT INFORMATION'!O43),IF('TRANSCRIPT INFORMATION'!L43="N/A"," ",'TRANSCRIPT INFORMATION'!L43))</f>
        <v>0</v>
      </c>
      <c r="I40" s="65"/>
      <c r="J40" s="65">
        <f>+IF('Student Tracking Form'!I40="Y",'TRANSCRIPT INFORMATION'!B43,)</f>
        <v>0</v>
      </c>
      <c r="K40" s="65"/>
      <c r="L40" s="65"/>
    </row>
    <row r="41" spans="2:12" ht="13.5" thickBot="1" x14ac:dyDescent="0.25">
      <c r="B41" s="65" t="str">
        <f>+IF('TRANSCRIPT INFORMATION'!E44="Y",'TRANSCRIPT INFORMATION'!B44,'TRANSCRIPT INFORMATION'!H44)</f>
        <v>CHE 160A</v>
      </c>
      <c r="C41" s="65" t="str">
        <f>+IF('TRANSCRIPT INFORMATION'!E44="Y",'TRANSCRIPT INFORMATION'!C44,'TRANSCRIPT INFORMATION'!I44)</f>
        <v>UNIT OPERATIONS I</v>
      </c>
      <c r="D41" s="65">
        <f>+IF('TRANSCRIPT INFORMATION'!E44="Y",'TRANSCRIPT INFORMATION'!D44,'TRANSCRIPT INFORMATION'!J44)</f>
        <v>4</v>
      </c>
      <c r="E41" s="65" t="str">
        <f>IF('TRANSCRIPT INFORMATION'!F44="Y","SJSU",IF('TRANSCRIPT INFORMATION'!E44="Y","SJSU",'TRANSCRIPT INFORMATION'!G44))</f>
        <v>SJSU</v>
      </c>
      <c r="F41" s="65">
        <f>IF('TRANSCRIPT INFORMATION'!F44="Y",'TRANSCRIPT INFORMATION'!P44,'TRANSCRIPT INFORMATION'!M44)</f>
        <v>0</v>
      </c>
      <c r="G41" s="65">
        <f>IF('TRANSCRIPT INFORMATION'!F44="Y",'TRANSCRIPT INFORMATION'!Q44,'TRANSCRIPT INFORMATION'!N44)</f>
        <v>0</v>
      </c>
      <c r="H41" s="65">
        <f>IF('TRANSCRIPT INFORMATION'!F44="Y",IF('TRANSCRIPT INFORMATION'!O44="N/A"," ",'TRANSCRIPT INFORMATION'!O44),IF('TRANSCRIPT INFORMATION'!L44="N/A"," ",'TRANSCRIPT INFORMATION'!L44))</f>
        <v>0</v>
      </c>
      <c r="I41" s="65"/>
      <c r="J41" s="65">
        <f>+IF('Student Tracking Form'!I41="Y",'TRANSCRIPT INFORMATION'!B44,)</f>
        <v>0</v>
      </c>
      <c r="K41" s="65"/>
      <c r="L41" s="65"/>
    </row>
    <row r="42" spans="2:12" ht="13.5" thickBot="1" x14ac:dyDescent="0.25">
      <c r="B42" s="65" t="str">
        <f>+IF('TRANSCRIPT INFORMATION'!E45="Y",'TRANSCRIPT INFORMATION'!B45,'TRANSCRIPT INFORMATION'!H45)</f>
        <v>CHE 160B</v>
      </c>
      <c r="C42" s="65" t="str">
        <f>+IF('TRANSCRIPT INFORMATION'!E45="Y",'TRANSCRIPT INFORMATION'!C45,'TRANSCRIPT INFORMATION'!I45)</f>
        <v>UNIT OPERATIONS II</v>
      </c>
      <c r="D42" s="65">
        <f>+IF('TRANSCRIPT INFORMATION'!E45="Y",'TRANSCRIPT INFORMATION'!D45,'TRANSCRIPT INFORMATION'!J45)</f>
        <v>4</v>
      </c>
      <c r="E42" s="65" t="str">
        <f>IF('TRANSCRIPT INFORMATION'!F45="Y","SJSU",IF('TRANSCRIPT INFORMATION'!E45="Y","SJSU",'TRANSCRIPT INFORMATION'!G45))</f>
        <v>SJSU</v>
      </c>
      <c r="F42" s="65">
        <f>IF('TRANSCRIPT INFORMATION'!F45="Y",'TRANSCRIPT INFORMATION'!P45,'TRANSCRIPT INFORMATION'!M45)</f>
        <v>0</v>
      </c>
      <c r="G42" s="65">
        <f>IF('TRANSCRIPT INFORMATION'!F45="Y",'TRANSCRIPT INFORMATION'!Q45,'TRANSCRIPT INFORMATION'!N45)</f>
        <v>0</v>
      </c>
      <c r="H42" s="65">
        <f>IF('TRANSCRIPT INFORMATION'!F45="Y",IF('TRANSCRIPT INFORMATION'!O45="N/A"," ",'TRANSCRIPT INFORMATION'!O45),IF('TRANSCRIPT INFORMATION'!L45="N/A"," ",'TRANSCRIPT INFORMATION'!L45))</f>
        <v>0</v>
      </c>
      <c r="I42" s="65"/>
      <c r="J42" s="65">
        <f>+IF('Student Tracking Form'!I42="Y",'TRANSCRIPT INFORMATION'!B45,)</f>
        <v>0</v>
      </c>
      <c r="K42" s="65"/>
      <c r="L42" s="65"/>
    </row>
    <row r="43" spans="2:12" ht="13.5" thickBot="1" x14ac:dyDescent="0.25">
      <c r="B43" s="65" t="str">
        <f>+IF('TRANSCRIPT INFORMATION'!E46="Y",'TRANSCRIPT INFORMATION'!B46,'TRANSCRIPT INFORMATION'!H46)</f>
        <v>CHE 161</v>
      </c>
      <c r="C43" s="65" t="str">
        <f>+IF('TRANSCRIPT INFORMATION'!E46="Y",'TRANSCRIPT INFORMATION'!C46,'TRANSCRIPT INFORMATION'!I46)</f>
        <v>PROCESS SAFETY &amp; ENGR. ETHICS</v>
      </c>
      <c r="D43" s="65">
        <f>+IF('TRANSCRIPT INFORMATION'!E46="Y",'TRANSCRIPT INFORMATION'!D46,'TRANSCRIPT INFORMATION'!J46)</f>
        <v>1</v>
      </c>
      <c r="E43" s="65" t="str">
        <f>IF('TRANSCRIPT INFORMATION'!F46="Y","SJSU",IF('TRANSCRIPT INFORMATION'!E46="Y","SJSU",'TRANSCRIPT INFORMATION'!G46))</f>
        <v>SJSU</v>
      </c>
      <c r="F43" s="65">
        <f>IF('TRANSCRIPT INFORMATION'!F46="Y",'TRANSCRIPT INFORMATION'!P46,'TRANSCRIPT INFORMATION'!M46)</f>
        <v>0</v>
      </c>
      <c r="G43" s="65">
        <f>IF('TRANSCRIPT INFORMATION'!F46="Y",'TRANSCRIPT INFORMATION'!Q46,'TRANSCRIPT INFORMATION'!N46)</f>
        <v>0</v>
      </c>
      <c r="H43" s="65">
        <f>IF('TRANSCRIPT INFORMATION'!F46="Y",IF('TRANSCRIPT INFORMATION'!O46="N/A"," ",'TRANSCRIPT INFORMATION'!O46),IF('TRANSCRIPT INFORMATION'!L46="N/A"," ",'TRANSCRIPT INFORMATION'!L46))</f>
        <v>0</v>
      </c>
      <c r="I43" s="65"/>
      <c r="J43" s="65">
        <f>+IF('Student Tracking Form'!I43="Y",'TRANSCRIPT INFORMATION'!B46,)</f>
        <v>0</v>
      </c>
      <c r="K43" s="65"/>
      <c r="L43" s="65"/>
    </row>
    <row r="44" spans="2:12" ht="13.5" thickBot="1" x14ac:dyDescent="0.25">
      <c r="B44" s="65" t="str">
        <f>+IF('TRANSCRIPT INFORMATION'!E47="Y",'TRANSCRIPT INFORMATION'!B47,'TRANSCRIPT INFORMATION'!H47)</f>
        <v>CHE 161L</v>
      </c>
      <c r="C44" s="65" t="str">
        <f>+IF('TRANSCRIPT INFORMATION'!E47="Y",'TRANSCRIPT INFORMATION'!C47,'TRANSCRIPT INFORMATION'!I47)</f>
        <v>UNDGRD CHE LAB</v>
      </c>
      <c r="D44" s="65">
        <f>+IF('TRANSCRIPT INFORMATION'!E47="Y",'TRANSCRIPT INFORMATION'!D47,'TRANSCRIPT INFORMATION'!J47)</f>
        <v>2</v>
      </c>
      <c r="E44" s="65" t="str">
        <f>IF('TRANSCRIPT INFORMATION'!F47="Y","SJSU",IF('TRANSCRIPT INFORMATION'!E47="Y","SJSU",'TRANSCRIPT INFORMATION'!G47))</f>
        <v>SJSU</v>
      </c>
      <c r="F44" s="65">
        <f>IF('TRANSCRIPT INFORMATION'!F47="Y",'TRANSCRIPT INFORMATION'!P47,'TRANSCRIPT INFORMATION'!M47)</f>
        <v>0</v>
      </c>
      <c r="G44" s="65">
        <f>IF('TRANSCRIPT INFORMATION'!F47="Y",'TRANSCRIPT INFORMATION'!Q47,'TRANSCRIPT INFORMATION'!N47)</f>
        <v>0</v>
      </c>
      <c r="H44" s="65">
        <f>IF('TRANSCRIPT INFORMATION'!F47="Y",IF('TRANSCRIPT INFORMATION'!O47="N/A"," ",'TRANSCRIPT INFORMATION'!O47),IF('TRANSCRIPT INFORMATION'!L47="N/A"," ",'TRANSCRIPT INFORMATION'!L47))</f>
        <v>0</v>
      </c>
      <c r="I44" s="65"/>
      <c r="J44" s="65">
        <f>+IF('Student Tracking Form'!I44="Y",'TRANSCRIPT INFORMATION'!B47,)</f>
        <v>0</v>
      </c>
      <c r="K44" s="65"/>
      <c r="L44" s="65"/>
    </row>
    <row r="45" spans="2:12" ht="13.5" thickBot="1" x14ac:dyDescent="0.25">
      <c r="B45" s="65" t="str">
        <f>+IF('TRANSCRIPT INFORMATION'!E48="Y",'TRANSCRIPT INFORMATION'!B48,'TRANSCRIPT INFORMATION'!H48)</f>
        <v>CHE 162</v>
      </c>
      <c r="C45" s="65" t="str">
        <f>+IF('TRANSCRIPT INFORMATION'!E48="Y",'TRANSCRIPT INFORMATION'!C48,'TRANSCRIPT INFORMATION'!I48)</f>
        <v>ENGINEERING STATISTICS &amp; ANALYSIS</v>
      </c>
      <c r="D45" s="65">
        <f>+IF('TRANSCRIPT INFORMATION'!E48="Y",'TRANSCRIPT INFORMATION'!D48,'TRANSCRIPT INFORMATION'!J48)</f>
        <v>2</v>
      </c>
      <c r="E45" s="65" t="str">
        <f>IF('TRANSCRIPT INFORMATION'!F48="Y","SJSU",IF('TRANSCRIPT INFORMATION'!E48="Y","SJSU",'TRANSCRIPT INFORMATION'!G48))</f>
        <v>SJSU</v>
      </c>
      <c r="F45" s="65">
        <f>IF('TRANSCRIPT INFORMATION'!F48="Y",'TRANSCRIPT INFORMATION'!P48,'TRANSCRIPT INFORMATION'!M48)</f>
        <v>0</v>
      </c>
      <c r="G45" s="65">
        <f>IF('TRANSCRIPT INFORMATION'!F48="Y",'TRANSCRIPT INFORMATION'!Q48,'TRANSCRIPT INFORMATION'!N48)</f>
        <v>0</v>
      </c>
      <c r="H45" s="65">
        <f>IF('TRANSCRIPT INFORMATION'!F48="Y",IF('TRANSCRIPT INFORMATION'!O48="N/A"," ",'TRANSCRIPT INFORMATION'!O48),IF('TRANSCRIPT INFORMATION'!L48="N/A"," ",'TRANSCRIPT INFORMATION'!L48))</f>
        <v>0</v>
      </c>
      <c r="I45" s="65"/>
      <c r="J45" s="65">
        <f>+IF('Student Tracking Form'!I45="Y",'TRANSCRIPT INFORMATION'!B48,)</f>
        <v>0</v>
      </c>
      <c r="K45" s="65"/>
      <c r="L45" s="65"/>
    </row>
    <row r="46" spans="2:12" ht="13.5" thickBot="1" x14ac:dyDescent="0.25">
      <c r="B46" s="65" t="str">
        <f>+IF('TRANSCRIPT INFORMATION'!E49="Y",'TRANSCRIPT INFORMATION'!B49,'TRANSCRIPT INFORMATION'!H49)</f>
        <v>CHE 162L</v>
      </c>
      <c r="C46" s="65" t="str">
        <f>+IF('TRANSCRIPT INFORMATION'!E49="Y",'TRANSCRIPT INFORMATION'!C49,'TRANSCRIPT INFORMATION'!I49)</f>
        <v>UNDGRD CHE LAB</v>
      </c>
      <c r="D46" s="65">
        <f>+IF('TRANSCRIPT INFORMATION'!E49="Y",'TRANSCRIPT INFORMATION'!D49,'TRANSCRIPT INFORMATION'!J49)</f>
        <v>1</v>
      </c>
      <c r="E46" s="65" t="str">
        <f>IF('TRANSCRIPT INFORMATION'!F49="Y","SJSU",IF('TRANSCRIPT INFORMATION'!E49="Y","SJSU",'TRANSCRIPT INFORMATION'!G49))</f>
        <v>SJSU</v>
      </c>
      <c r="F46" s="65">
        <f>IF('TRANSCRIPT INFORMATION'!F49="Y",'TRANSCRIPT INFORMATION'!P49,'TRANSCRIPT INFORMATION'!M49)</f>
        <v>0</v>
      </c>
      <c r="G46" s="65">
        <f>IF('TRANSCRIPT INFORMATION'!F49="Y",'TRANSCRIPT INFORMATION'!Q49,'TRANSCRIPT INFORMATION'!N49)</f>
        <v>0</v>
      </c>
      <c r="H46" s="65">
        <f>IF('TRANSCRIPT INFORMATION'!F49="Y",IF('TRANSCRIPT INFORMATION'!O49="N/A"," ",'TRANSCRIPT INFORMATION'!O49),IF('TRANSCRIPT INFORMATION'!L49="N/A"," ",'TRANSCRIPT INFORMATION'!L49))</f>
        <v>0</v>
      </c>
      <c r="I46" s="65"/>
      <c r="J46" s="65">
        <f>+IF('Student Tracking Form'!I46="Y",'TRANSCRIPT INFORMATION'!B49,)</f>
        <v>0</v>
      </c>
      <c r="K46" s="65"/>
      <c r="L46" s="65"/>
    </row>
    <row r="47" spans="2:12" ht="13.5" thickBot="1" x14ac:dyDescent="0.25">
      <c r="B47" s="65" t="str">
        <f>+IF('TRANSCRIPT INFORMATION'!E50="Y",'TRANSCRIPT INFORMATION'!B50,'TRANSCRIPT INFORMATION'!H50)</f>
        <v>CHE 165A</v>
      </c>
      <c r="C47" s="65" t="str">
        <f>+IF('TRANSCRIPT INFORMATION'!E50="Y",'TRANSCRIPT INFORMATION'!C50,'TRANSCRIPT INFORMATION'!I50)</f>
        <v>PLANT DESIGN 1</v>
      </c>
      <c r="D47" s="65">
        <f>+IF('TRANSCRIPT INFORMATION'!E50="Y",'TRANSCRIPT INFORMATION'!D50,'TRANSCRIPT INFORMATION'!J50)</f>
        <v>1</v>
      </c>
      <c r="E47" s="65" t="str">
        <f>IF('TRANSCRIPT INFORMATION'!F50="Y","SJSU",IF('TRANSCRIPT INFORMATION'!E50="Y","SJSU",'TRANSCRIPT INFORMATION'!G50))</f>
        <v>SJSU</v>
      </c>
      <c r="F47" s="65">
        <f>IF('TRANSCRIPT INFORMATION'!F50="Y",'TRANSCRIPT INFORMATION'!P50,'TRANSCRIPT INFORMATION'!M50)</f>
        <v>0</v>
      </c>
      <c r="G47" s="65">
        <f>IF('TRANSCRIPT INFORMATION'!F50="Y",'TRANSCRIPT INFORMATION'!Q50,'TRANSCRIPT INFORMATION'!N50)</f>
        <v>0</v>
      </c>
      <c r="H47" s="65">
        <f>IF('TRANSCRIPT INFORMATION'!F50="Y",IF('TRANSCRIPT INFORMATION'!O50="N/A"," ",'TRANSCRIPT INFORMATION'!O50),IF('TRANSCRIPT INFORMATION'!L50="N/A"," ",'TRANSCRIPT INFORMATION'!L50))</f>
        <v>0</v>
      </c>
      <c r="I47" s="65"/>
      <c r="J47" s="65">
        <f>+IF('Student Tracking Form'!I47="Y",'TRANSCRIPT INFORMATION'!B50,)</f>
        <v>0</v>
      </c>
      <c r="K47" s="65"/>
      <c r="L47" s="65"/>
    </row>
    <row r="48" spans="2:12" ht="13.5" thickBot="1" x14ac:dyDescent="0.25">
      <c r="B48" s="65" t="str">
        <f>+IF('TRANSCRIPT INFORMATION'!E51="Y",'TRANSCRIPT INFORMATION'!B52,'TRANSCRIPT INFORMATION'!H51)</f>
        <v>CHE 185</v>
      </c>
      <c r="C48" s="65" t="str">
        <f>+IF('TRANSCRIPT INFORMATION'!E51="Y",'TRANSCRIPT INFORMATION'!C52,'TRANSCRIPT INFORMATION'!I51)</f>
        <v>CHEMICAL PROCESS DYNAMICS</v>
      </c>
      <c r="D48" s="65">
        <f>+IF('TRANSCRIPT INFORMATION'!E51="Y",'TRANSCRIPT INFORMATION'!D51,'TRANSCRIPT INFORMATION'!J51)</f>
        <v>3</v>
      </c>
      <c r="E48" s="65" t="str">
        <f>IF('TRANSCRIPT INFORMATION'!F51="Y","SJSU",IF('TRANSCRIPT INFORMATION'!E51="Y","SJSU",'TRANSCRIPT INFORMATION'!G51))</f>
        <v>SJSU</v>
      </c>
      <c r="F48" s="65">
        <f>IF('TRANSCRIPT INFORMATION'!F51="Y",'TRANSCRIPT INFORMATION'!P51,'TRANSCRIPT INFORMATION'!M51)</f>
        <v>0</v>
      </c>
      <c r="G48" s="65">
        <f>IF('TRANSCRIPT INFORMATION'!F51="Y",'TRANSCRIPT INFORMATION'!Q51,'TRANSCRIPT INFORMATION'!N51)</f>
        <v>0</v>
      </c>
      <c r="H48" s="65">
        <f>IF('TRANSCRIPT INFORMATION'!F51="Y",IF('TRANSCRIPT INFORMATION'!O51="N/A"," ",'TRANSCRIPT INFORMATION'!O51),IF('TRANSCRIPT INFORMATION'!L51="N/A"," ",'TRANSCRIPT INFORMATION'!L51))</f>
        <v>0</v>
      </c>
      <c r="I48" s="65"/>
      <c r="J48" s="65">
        <f>+IF('Student Tracking Form'!I48="Y",'TRANSCRIPT INFORMATION'!B52,)</f>
        <v>0</v>
      </c>
      <c r="K48" s="65"/>
      <c r="L48" s="65"/>
    </row>
    <row r="49" spans="2:12" ht="13.5" thickBot="1" x14ac:dyDescent="0.25">
      <c r="B49" s="65" t="str">
        <f>+IF('TRANSCRIPT INFORMATION'!E52="Y",'TRANSCRIPT INFORMATION'!B53,'TRANSCRIPT INFORMATION'!H52)</f>
        <v>CHE 190</v>
      </c>
      <c r="C49" s="65" t="str">
        <f>+IF('TRANSCRIPT INFORMATION'!E52="Y",'TRANSCRIPT INFORMATION'!C53,'TRANSCRIPT INFORMATION'!I52)</f>
        <v>INTRO. TO TRANSPORT PHENOMENA</v>
      </c>
      <c r="D49" s="65">
        <f>+IF('TRANSCRIPT INFORMATION'!E52="Y",'TRANSCRIPT INFORMATION'!D52,'TRANSCRIPT INFORMATION'!J52)</f>
        <v>3</v>
      </c>
      <c r="E49" s="65" t="str">
        <f>IF('TRANSCRIPT INFORMATION'!F52="Y","SJSU",IF('TRANSCRIPT INFORMATION'!E52="Y","SJSU",'TRANSCRIPT INFORMATION'!G52))</f>
        <v>SJSU</v>
      </c>
      <c r="F49" s="65">
        <f>IF('TRANSCRIPT INFORMATION'!F52="Y",'TRANSCRIPT INFORMATION'!P52,'TRANSCRIPT INFORMATION'!M52)</f>
        <v>0</v>
      </c>
      <c r="G49" s="65">
        <f>IF('TRANSCRIPT INFORMATION'!F52="Y",'TRANSCRIPT INFORMATION'!Q52,'TRANSCRIPT INFORMATION'!N52)</f>
        <v>0</v>
      </c>
      <c r="H49" s="65">
        <f>IF('TRANSCRIPT INFORMATION'!F52="Y",IF('TRANSCRIPT INFORMATION'!O52="N/A"," ",'TRANSCRIPT INFORMATION'!O52),IF('TRANSCRIPT INFORMATION'!L52="N/A"," ",'TRANSCRIPT INFORMATION'!L52))</f>
        <v>0</v>
      </c>
      <c r="I49" s="65"/>
      <c r="J49" s="65">
        <f>+IF('Student Tracking Form'!I49="Y",'TRANSCRIPT INFORMATION'!B53,)</f>
        <v>0</v>
      </c>
      <c r="K49" s="65"/>
      <c r="L49" s="65"/>
    </row>
    <row r="50" spans="2:12" ht="13.5" thickBot="1" x14ac:dyDescent="0.25">
      <c r="B50" s="65" t="str">
        <f>+IF('TRANSCRIPT INFORMATION'!E53="Y",'TRANSCRIPT INFORMATION'!B54,'TRANSCRIPT INFORMATION'!H53)</f>
        <v>ENGR 100W</v>
      </c>
      <c r="C50" s="65" t="str">
        <f>+IF('TRANSCRIPT INFORMATION'!E53="Y",'TRANSCRIPT INFORMATION'!C54,'TRANSCRIPT INFORMATION'!I53)</f>
        <v>ENGINEERING REPORTS</v>
      </c>
      <c r="D50" s="65">
        <f>+IF('TRANSCRIPT INFORMATION'!E53="Y",'TRANSCRIPT INFORMATION'!D53,'TRANSCRIPT INFORMATION'!J53)</f>
        <v>3</v>
      </c>
      <c r="E50" s="65" t="str">
        <f>IF('TRANSCRIPT INFORMATION'!F53="Y","SJSU",IF('TRANSCRIPT INFORMATION'!E53="Y","SJSU",'TRANSCRIPT INFORMATION'!G53))</f>
        <v>SJSU</v>
      </c>
      <c r="F50" s="65">
        <f>IF('TRANSCRIPT INFORMATION'!F53="Y",'TRANSCRIPT INFORMATION'!P53,'TRANSCRIPT INFORMATION'!M53)</f>
        <v>0</v>
      </c>
      <c r="G50" s="65">
        <f>IF('TRANSCRIPT INFORMATION'!F53="Y",'TRANSCRIPT INFORMATION'!Q53,'TRANSCRIPT INFORMATION'!N53)</f>
        <v>0</v>
      </c>
      <c r="H50" s="65">
        <f>IF('TRANSCRIPT INFORMATION'!F53="Y",IF('TRANSCRIPT INFORMATION'!O53="N/A"," ",'TRANSCRIPT INFORMATION'!O53),IF('TRANSCRIPT INFORMATION'!L53="N/A"," ",'TRANSCRIPT INFORMATION'!L53))</f>
        <v>0</v>
      </c>
      <c r="I50" s="65"/>
      <c r="J50" s="65">
        <f>+IF('Student Tracking Form'!I50="Y",'TRANSCRIPT INFORMATION'!B54,)</f>
        <v>0</v>
      </c>
      <c r="K50" s="65"/>
      <c r="L50" s="65"/>
    </row>
    <row r="51" spans="2:12" ht="13.5" thickBot="1" x14ac:dyDescent="0.25">
      <c r="B51" s="65" t="e">
        <f>+IF('TRANSCRIPT INFORMATION'!E54="Y",'TRANSCRIPT INFORMATION'!#REF!,'TRANSCRIPT INFORMATION'!H54)</f>
        <v>#REF!</v>
      </c>
      <c r="C51" s="65" t="e">
        <f>+IF('TRANSCRIPT INFORMATION'!E54="Y",'TRANSCRIPT INFORMATION'!#REF!,'TRANSCRIPT INFORMATION'!I54)</f>
        <v>#REF!</v>
      </c>
      <c r="D51" s="65">
        <f>+IF('TRANSCRIPT INFORMATION'!E54="Y",'TRANSCRIPT INFORMATION'!D54,'TRANSCRIPT INFORMATION'!J54)</f>
        <v>3</v>
      </c>
      <c r="E51" s="65" t="str">
        <f>IF('TRANSCRIPT INFORMATION'!F54="Y","SJSU",IF('TRANSCRIPT INFORMATION'!E54="Y","SJSU",'TRANSCRIPT INFORMATION'!G54))</f>
        <v>SJSU</v>
      </c>
      <c r="F51" s="65">
        <f>IF('TRANSCRIPT INFORMATION'!F54="Y",'TRANSCRIPT INFORMATION'!P54,'TRANSCRIPT INFORMATION'!M54)</f>
        <v>0</v>
      </c>
      <c r="G51" s="65">
        <f>IF('TRANSCRIPT INFORMATION'!F54="Y",'TRANSCRIPT INFORMATION'!Q54,'TRANSCRIPT INFORMATION'!N54)</f>
        <v>0</v>
      </c>
      <c r="H51" s="65">
        <f>IF('TRANSCRIPT INFORMATION'!F54="Y",IF('TRANSCRIPT INFORMATION'!O54="N/A"," ",'TRANSCRIPT INFORMATION'!O54),IF('TRANSCRIPT INFORMATION'!L54="N/A"," ",'TRANSCRIPT INFORMATION'!L54))</f>
        <v>0</v>
      </c>
      <c r="I51" s="65"/>
      <c r="J51" s="65">
        <f>+IF('Student Tracking Form'!I51="Y",'TRANSCRIPT INFORMATION'!#REF!,)</f>
        <v>0</v>
      </c>
      <c r="K51" s="65"/>
      <c r="L51" s="65"/>
    </row>
    <row r="52" spans="2:12" ht="13.5" thickBot="1" x14ac:dyDescent="0.25">
      <c r="B52" s="65">
        <f>+IF('TRANSCRIPT INFORMATION'!E55="Y",'TRANSCRIPT INFORMATION'!B55,'TRANSCRIPT INFORMATION'!H55)</f>
        <v>0</v>
      </c>
      <c r="C52" s="65">
        <f>+IF('TRANSCRIPT INFORMATION'!E55="Y",'TRANSCRIPT INFORMATION'!C55,'TRANSCRIPT INFORMATION'!I55)</f>
        <v>0</v>
      </c>
      <c r="D52" s="65">
        <f>+IF('TRANSCRIPT INFORMATION'!E55="Y",'TRANSCRIPT INFORMATION'!D55,'TRANSCRIPT INFORMATION'!J55)</f>
        <v>0</v>
      </c>
      <c r="E52" s="65">
        <f>IF('TRANSCRIPT INFORMATION'!F55="Y","SJSU",IF('TRANSCRIPT INFORMATION'!E55="Y","SJSU",'TRANSCRIPT INFORMATION'!G55))</f>
        <v>0</v>
      </c>
      <c r="F52" s="65">
        <f>IF('TRANSCRIPT INFORMATION'!F55="Y",'TRANSCRIPT INFORMATION'!P55,'TRANSCRIPT INFORMATION'!M55)</f>
        <v>0</v>
      </c>
      <c r="G52" s="65">
        <f>IF('TRANSCRIPT INFORMATION'!F55="Y",'TRANSCRIPT INFORMATION'!Q55,'TRANSCRIPT INFORMATION'!N55)</f>
        <v>0</v>
      </c>
      <c r="H52" s="65">
        <f>IF('TRANSCRIPT INFORMATION'!F55="Y",IF('TRANSCRIPT INFORMATION'!O55="N/A"," ",'TRANSCRIPT INFORMATION'!O55),IF('TRANSCRIPT INFORMATION'!L55="N/A"," ",'TRANSCRIPT INFORMATION'!L55))</f>
        <v>0</v>
      </c>
      <c r="I52" s="65"/>
      <c r="J52" s="65">
        <f>+IF('Student Tracking Form'!I52="Y",'TRANSCRIPT INFORMATION'!B55,)</f>
        <v>0</v>
      </c>
      <c r="K52" s="65"/>
      <c r="L52" s="65"/>
    </row>
    <row r="53" spans="2:12" ht="13.5" thickBot="1" x14ac:dyDescent="0.25">
      <c r="B53" s="163" t="s">
        <v>49</v>
      </c>
      <c r="C53" s="163"/>
      <c r="D53" s="163"/>
      <c r="E53" s="163"/>
      <c r="F53" s="163"/>
      <c r="G53" s="163"/>
      <c r="H53" s="163"/>
      <c r="I53" s="114"/>
      <c r="J53" s="65"/>
      <c r="K53" s="65"/>
      <c r="L53" s="65"/>
    </row>
    <row r="54" spans="2:12" ht="13.5" thickBot="1" x14ac:dyDescent="0.25">
      <c r="B54" s="65">
        <f>+IF('TRANSCRIPT INFORMATION'!E57="Y",'TRANSCRIPT INFORMATION'!B57,'TRANSCRIPT INFORMATION'!H57)</f>
        <v>0</v>
      </c>
      <c r="C54" s="65">
        <f>+IF('TRANSCRIPT INFORMATION'!E57="Y",'TRANSCRIPT INFORMATION'!C57,'TRANSCRIPT INFORMATION'!I57)</f>
        <v>0</v>
      </c>
      <c r="D54" s="65">
        <f>+IF('TRANSCRIPT INFORMATION'!E57="Y",'TRANSCRIPT INFORMATION'!D57,'TRANSCRIPT INFORMATION'!J57)</f>
        <v>0</v>
      </c>
      <c r="E54" s="65" t="str">
        <f>IF('TRANSCRIPT INFORMATION'!F57="Y","SJSU",IF('TRANSCRIPT INFORMATION'!E57="Y","SJSU",'TRANSCRIPT INFORMATION'!G57))</f>
        <v>SJSU</v>
      </c>
      <c r="F54" s="65">
        <f>IF('TRANSCRIPT INFORMATION'!F57="Y",'TRANSCRIPT INFORMATION'!P57,'TRANSCRIPT INFORMATION'!M57)</f>
        <v>0</v>
      </c>
      <c r="G54" s="65">
        <f>IF('TRANSCRIPT INFORMATION'!F57="Y",'TRANSCRIPT INFORMATION'!Q57,'TRANSCRIPT INFORMATION'!N57)</f>
        <v>0</v>
      </c>
      <c r="H54" s="65">
        <f>IF('TRANSCRIPT INFORMATION'!F57="Y",IF('TRANSCRIPT INFORMATION'!O57="N/A"," ",'TRANSCRIPT INFORMATION'!O57),IF('TRANSCRIPT INFORMATION'!L57="N/A"," ",'TRANSCRIPT INFORMATION'!L57))</f>
        <v>0</v>
      </c>
      <c r="I54" s="65"/>
      <c r="J54" s="65">
        <f>+IF('Student Tracking Form'!I54="Y",'TRANSCRIPT INFORMATION'!B57,)</f>
        <v>0</v>
      </c>
      <c r="K54" s="65"/>
      <c r="L54" s="65"/>
    </row>
    <row r="55" spans="2:12" ht="13.5" thickBot="1" x14ac:dyDescent="0.25">
      <c r="B55" s="65">
        <f>+IF('TRANSCRIPT INFORMATION'!E60="Y",'TRANSCRIPT INFORMATION'!B60,'TRANSCRIPT INFORMATION'!H60)</f>
        <v>0</v>
      </c>
      <c r="C55" s="65">
        <f>+IF('TRANSCRIPT INFORMATION'!E60="Y",'TRANSCRIPT INFORMATION'!C60,'TRANSCRIPT INFORMATION'!I60)</f>
        <v>0</v>
      </c>
      <c r="D55" s="65">
        <f>+IF('TRANSCRIPT INFORMATION'!E60="Y",'TRANSCRIPT INFORMATION'!D60,'TRANSCRIPT INFORMATION'!J60)</f>
        <v>0</v>
      </c>
      <c r="E55" s="65" t="str">
        <f>IF('TRANSCRIPT INFORMATION'!F60="Y","SJSU",IF('TRANSCRIPT INFORMATION'!E60="Y","SJSU",'TRANSCRIPT INFORMATION'!G60))</f>
        <v>SJSU</v>
      </c>
      <c r="F55" s="65">
        <f>IF('TRANSCRIPT INFORMATION'!F60="Y",'TRANSCRIPT INFORMATION'!P58,'TRANSCRIPT INFORMATION'!M60)</f>
        <v>0</v>
      </c>
      <c r="G55" s="65">
        <f>IF('TRANSCRIPT INFORMATION'!F60="Y",'TRANSCRIPT INFORMATION'!Q58,'TRANSCRIPT INFORMATION'!N60)</f>
        <v>0</v>
      </c>
      <c r="H55" s="65">
        <f>IF('TRANSCRIPT INFORMATION'!F60="Y",IF('TRANSCRIPT INFORMATION'!O58="N/A"," ",'TRANSCRIPT INFORMATION'!O58),IF('TRANSCRIPT INFORMATION'!L60="N/A"," ",'TRANSCRIPT INFORMATION'!L60))</f>
        <v>0</v>
      </c>
      <c r="I55" s="65"/>
      <c r="J55" s="65">
        <f>+IF('Student Tracking Form'!I55="Y",'TRANSCRIPT INFORMATION'!B60,)</f>
        <v>0</v>
      </c>
      <c r="K55" s="65"/>
      <c r="L55" s="65"/>
    </row>
    <row r="56" spans="2:12" ht="13.5" thickBot="1" x14ac:dyDescent="0.25">
      <c r="B56" s="65">
        <f>+IF('TRANSCRIPT INFORMATION'!E61="Y",'TRANSCRIPT INFORMATION'!B61,'TRANSCRIPT INFORMATION'!H61)</f>
        <v>0</v>
      </c>
      <c r="C56" s="65">
        <f>+IF('TRANSCRIPT INFORMATION'!E61="Y",'TRANSCRIPT INFORMATION'!C61,'TRANSCRIPT INFORMATION'!I61)</f>
        <v>0</v>
      </c>
      <c r="D56" s="65">
        <f>+IF('TRANSCRIPT INFORMATION'!E61="Y",'TRANSCRIPT INFORMATION'!D61,'TRANSCRIPT INFORMATION'!J61)</f>
        <v>0</v>
      </c>
      <c r="E56" s="65" t="str">
        <f>IF('TRANSCRIPT INFORMATION'!F61="Y","SJSU",IF('TRANSCRIPT INFORMATION'!E61="Y","SJSU",'TRANSCRIPT INFORMATION'!G61))</f>
        <v>SJSU</v>
      </c>
      <c r="F56" s="65">
        <f>IF('TRANSCRIPT INFORMATION'!F61="Y",'TRANSCRIPT INFORMATION'!P59,'TRANSCRIPT INFORMATION'!M61)</f>
        <v>0</v>
      </c>
      <c r="G56" s="65">
        <f>IF('TRANSCRIPT INFORMATION'!F61="Y",'TRANSCRIPT INFORMATION'!Q59,'TRANSCRIPT INFORMATION'!N61)</f>
        <v>0</v>
      </c>
      <c r="H56" s="65">
        <f>IF('TRANSCRIPT INFORMATION'!F61="Y",IF('TRANSCRIPT INFORMATION'!O59="N/A"," ",'TRANSCRIPT INFORMATION'!O59),IF('TRANSCRIPT INFORMATION'!L61="N/A"," ",'TRANSCRIPT INFORMATION'!L61))</f>
        <v>0</v>
      </c>
      <c r="I56" s="65"/>
      <c r="J56" s="65">
        <f>+IF('Student Tracking Form'!I56="Y",'TRANSCRIPT INFORMATION'!B61,)</f>
        <v>0</v>
      </c>
      <c r="K56" s="65"/>
      <c r="L56" s="65"/>
    </row>
    <row r="57" spans="2:12" ht="13.5" thickBot="1" x14ac:dyDescent="0.25">
      <c r="B57" s="65" t="e">
        <f>+IF('TRANSCRIPT INFORMATION'!#REF!="Y",'TRANSCRIPT INFORMATION'!#REF!,'TRANSCRIPT INFORMATION'!#REF!)</f>
        <v>#REF!</v>
      </c>
      <c r="C57" s="65" t="e">
        <f>+IF('TRANSCRIPT INFORMATION'!#REF!="Y",'TRANSCRIPT INFORMATION'!#REF!,'TRANSCRIPT INFORMATION'!#REF!)</f>
        <v>#REF!</v>
      </c>
      <c r="D57" s="65" t="e">
        <f>+IF('TRANSCRIPT INFORMATION'!#REF!="Y",'TRANSCRIPT INFORMATION'!#REF!,'TRANSCRIPT INFORMATION'!#REF!)</f>
        <v>#REF!</v>
      </c>
      <c r="E57" s="65" t="e">
        <f>IF('TRANSCRIPT INFORMATION'!#REF!="Y","SJSU",IF('TRANSCRIPT INFORMATION'!#REF!="Y","SJSU",'TRANSCRIPT INFORMATION'!#REF!))</f>
        <v>#REF!</v>
      </c>
      <c r="F57" s="65" t="e">
        <f>IF('TRANSCRIPT INFORMATION'!#REF!="Y",'TRANSCRIPT INFORMATION'!P62,'TRANSCRIPT INFORMATION'!#REF!)</f>
        <v>#REF!</v>
      </c>
      <c r="G57" s="65" t="e">
        <f>IF('TRANSCRIPT INFORMATION'!#REF!="Y",'TRANSCRIPT INFORMATION'!Q62,'TRANSCRIPT INFORMATION'!#REF!)</f>
        <v>#REF!</v>
      </c>
      <c r="H57" s="65" t="e">
        <f>IF('TRANSCRIPT INFORMATION'!#REF!="Y",IF('TRANSCRIPT INFORMATION'!O61="N/A"," ",'TRANSCRIPT INFORMATION'!O61),IF('TRANSCRIPT INFORMATION'!#REF!="N/A"," ",'TRANSCRIPT INFORMATION'!#REF!))</f>
        <v>#REF!</v>
      </c>
      <c r="I57" s="65"/>
      <c r="J57" s="65">
        <f>+IF('Student Tracking Form'!I57="Y",'TRANSCRIPT INFORMATION'!#REF!,)</f>
        <v>0</v>
      </c>
      <c r="K57" s="65"/>
      <c r="L57" s="65"/>
    </row>
    <row r="59" spans="2:12" ht="13.5" thickBot="1" x14ac:dyDescent="0.25">
      <c r="B59" s="117" t="s">
        <v>283</v>
      </c>
      <c r="C59" s="118"/>
      <c r="D59" s="118"/>
      <c r="E59" s="118"/>
      <c r="F59" s="118"/>
      <c r="G59" s="118"/>
      <c r="I59" s="117" t="s">
        <v>284</v>
      </c>
      <c r="J59" s="118"/>
      <c r="K59" s="118"/>
      <c r="L59" s="118"/>
    </row>
  </sheetData>
  <mergeCells count="15">
    <mergeCell ref="A1:H1"/>
    <mergeCell ref="B11:H11"/>
    <mergeCell ref="C7:E7"/>
    <mergeCell ref="C8:E8"/>
    <mergeCell ref="C9:D9"/>
    <mergeCell ref="C10:D10"/>
    <mergeCell ref="C6:F6"/>
    <mergeCell ref="D3:F4"/>
    <mergeCell ref="I11:L11"/>
    <mergeCell ref="B53:H53"/>
    <mergeCell ref="A2:H2"/>
    <mergeCell ref="G3:G4"/>
    <mergeCell ref="D5:G5"/>
    <mergeCell ref="B26:H26"/>
    <mergeCell ref="B32:H32"/>
  </mergeCells>
  <phoneticPr fontId="25" type="noConversion"/>
  <pageMargins left="0.75" right="0.75" top="1" bottom="1" header="0.5" footer="0.5"/>
  <pageSetup scale="6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3"/>
  <sheetViews>
    <sheetView showZeros="0" zoomScale="65" workbookViewId="0">
      <selection activeCell="B22" sqref="B22"/>
    </sheetView>
  </sheetViews>
  <sheetFormatPr defaultRowHeight="12.75" x14ac:dyDescent="0.2"/>
  <cols>
    <col min="2" max="2" width="19.42578125" customWidth="1"/>
    <col min="3" max="3" width="40.42578125" customWidth="1"/>
    <col min="4" max="4" width="12.28515625" customWidth="1"/>
    <col min="5" max="5" width="11" customWidth="1"/>
    <col min="6" max="6" width="11.28515625" customWidth="1"/>
    <col min="7" max="7" width="11.5703125" customWidth="1"/>
    <col min="8" max="9" width="10.42578125" customWidth="1"/>
    <col min="10" max="10" width="11.28515625" customWidth="1"/>
    <col min="11" max="11" width="11.85546875" customWidth="1"/>
    <col min="12" max="13" width="10.42578125" customWidth="1"/>
    <col min="14" max="14" width="12.42578125" customWidth="1"/>
    <col min="15" max="15" width="12.28515625" customWidth="1"/>
  </cols>
  <sheetData>
    <row r="1" spans="1:15" ht="15" x14ac:dyDescent="0.2">
      <c r="B1" s="22"/>
      <c r="C1" s="22" t="s">
        <v>64</v>
      </c>
      <c r="D1" s="22"/>
      <c r="E1" s="22"/>
      <c r="F1" s="22"/>
      <c r="G1" s="22"/>
      <c r="H1" s="22"/>
      <c r="I1" s="22"/>
      <c r="J1" s="22"/>
      <c r="K1" s="22"/>
      <c r="L1" s="22"/>
      <c r="M1" s="22"/>
      <c r="N1" s="3" t="s">
        <v>66</v>
      </c>
      <c r="O1" s="3">
        <v>4</v>
      </c>
    </row>
    <row r="2" spans="1:15" ht="15" x14ac:dyDescent="0.2">
      <c r="B2" s="22"/>
      <c r="C2" s="94" t="s">
        <v>198</v>
      </c>
      <c r="D2" s="24" t="str">
        <f>+'TRANSCRIPT INFORMATION'!C5&amp;" "&amp;'TRANSCRIPT INFORMATION'!C6</f>
        <v xml:space="preserve"> </v>
      </c>
      <c r="I2" s="22"/>
      <c r="J2" s="22"/>
      <c r="K2" s="22"/>
      <c r="L2" s="22"/>
      <c r="M2" s="22"/>
      <c r="N2" s="3" t="s">
        <v>177</v>
      </c>
      <c r="O2" s="3">
        <v>4</v>
      </c>
    </row>
    <row r="3" spans="1:15" ht="15" x14ac:dyDescent="0.2">
      <c r="C3" s="94" t="s">
        <v>199</v>
      </c>
      <c r="D3" s="97">
        <f>+'TRANSCRIPT INFORMATION'!C7</f>
        <v>0</v>
      </c>
      <c r="I3" s="22"/>
      <c r="J3" s="22"/>
      <c r="K3" s="22"/>
      <c r="L3" s="22"/>
      <c r="M3" s="22"/>
      <c r="N3" s="3" t="s">
        <v>67</v>
      </c>
      <c r="O3" s="3">
        <v>3.7</v>
      </c>
    </row>
    <row r="4" spans="1:15" ht="15" x14ac:dyDescent="0.2">
      <c r="C4" s="94" t="s">
        <v>69</v>
      </c>
      <c r="D4" s="96">
        <f ca="1">+'TRANSCRIPT INFORMATION'!G4</f>
        <v>43360</v>
      </c>
      <c r="I4" s="22"/>
      <c r="J4" s="22"/>
      <c r="K4" s="22"/>
      <c r="L4" s="22"/>
      <c r="M4" s="22"/>
      <c r="N4" s="3" t="s">
        <v>68</v>
      </c>
      <c r="O4" s="3">
        <v>3.3</v>
      </c>
    </row>
    <row r="5" spans="1:15" ht="15" x14ac:dyDescent="0.2">
      <c r="D5" s="24"/>
      <c r="I5" s="22"/>
      <c r="J5" s="22"/>
      <c r="K5" s="22"/>
      <c r="L5" s="22"/>
      <c r="M5" s="22"/>
      <c r="N5" s="26" t="s">
        <v>70</v>
      </c>
      <c r="O5" s="26">
        <v>3</v>
      </c>
    </row>
    <row r="6" spans="1:15" ht="15" x14ac:dyDescent="0.2">
      <c r="C6" s="22"/>
      <c r="D6" s="22"/>
      <c r="E6" s="22"/>
      <c r="F6" s="23" t="s">
        <v>71</v>
      </c>
      <c r="G6" s="26" t="s">
        <v>72</v>
      </c>
      <c r="I6" s="22"/>
      <c r="J6" s="22"/>
      <c r="K6" s="22"/>
      <c r="L6" s="22"/>
      <c r="M6" s="22"/>
      <c r="N6" s="26" t="s">
        <v>73</v>
      </c>
      <c r="O6" s="26">
        <v>2.7</v>
      </c>
    </row>
    <row r="7" spans="1:15" ht="15" x14ac:dyDescent="0.2">
      <c r="C7" s="183" t="s">
        <v>74</v>
      </c>
      <c r="D7" s="184"/>
      <c r="E7" s="185"/>
      <c r="F7" s="25" t="e">
        <f>+(J37+J58)/(K37+K58)</f>
        <v>#DIV/0!</v>
      </c>
      <c r="G7" s="95">
        <f>+(J37+J58)-2*(K37+K58)</f>
        <v>0</v>
      </c>
      <c r="H7" s="22"/>
      <c r="I7" s="22"/>
      <c r="J7" s="22"/>
      <c r="K7" s="22"/>
      <c r="L7" s="22"/>
      <c r="M7" s="22"/>
      <c r="N7" s="26" t="s">
        <v>75</v>
      </c>
      <c r="O7" s="26">
        <v>2.2999999999999998</v>
      </c>
    </row>
    <row r="8" spans="1:15" ht="15" x14ac:dyDescent="0.2">
      <c r="B8" s="24"/>
      <c r="C8" s="183" t="s">
        <v>76</v>
      </c>
      <c r="D8" s="184"/>
      <c r="E8" s="185"/>
      <c r="F8" s="25" t="e">
        <f>+(J37+J58+J63)/(K37+K58+K63)</f>
        <v>#REF!</v>
      </c>
      <c r="G8" s="95" t="e">
        <f>+(J37+J58+J63)-2*(K37+K58+K63)</f>
        <v>#REF!</v>
      </c>
      <c r="H8" s="22"/>
      <c r="I8" s="22"/>
      <c r="J8" s="22"/>
      <c r="K8" s="22"/>
      <c r="L8" s="22"/>
      <c r="M8" s="22"/>
      <c r="N8" s="26" t="s">
        <v>77</v>
      </c>
      <c r="O8" s="26">
        <v>2</v>
      </c>
    </row>
    <row r="9" spans="1:15" ht="15" x14ac:dyDescent="0.2">
      <c r="B9" s="24"/>
      <c r="C9" s="183" t="s">
        <v>78</v>
      </c>
      <c r="D9" s="184"/>
      <c r="E9" s="185"/>
      <c r="F9" s="25" t="e">
        <f>+(N37+N58+N63)/(O37+O58+O63)</f>
        <v>#REF!</v>
      </c>
      <c r="G9" s="95" t="e">
        <f>+(N37+N58+N63)-2*(O37+O58+O63)</f>
        <v>#REF!</v>
      </c>
      <c r="H9" s="22"/>
      <c r="I9" s="22"/>
      <c r="J9" s="22"/>
      <c r="K9" s="22"/>
      <c r="L9" s="22"/>
      <c r="M9" s="22"/>
      <c r="N9" s="26" t="s">
        <v>79</v>
      </c>
      <c r="O9" s="26">
        <v>1.7</v>
      </c>
    </row>
    <row r="10" spans="1:15" ht="15" x14ac:dyDescent="0.2">
      <c r="B10" s="24"/>
      <c r="C10" s="183" t="s">
        <v>96</v>
      </c>
      <c r="D10" s="184"/>
      <c r="E10" s="185"/>
      <c r="F10" s="25" t="e">
        <f>+J31/K31</f>
        <v>#REF!</v>
      </c>
      <c r="G10" s="95" t="e">
        <f>+J31-2*K31</f>
        <v>#REF!</v>
      </c>
      <c r="H10" s="22"/>
      <c r="I10" s="22"/>
      <c r="J10" s="22"/>
      <c r="K10" s="22"/>
      <c r="L10" s="22"/>
      <c r="M10" s="22"/>
      <c r="N10" s="26" t="s">
        <v>80</v>
      </c>
      <c r="O10" s="26">
        <v>1.3</v>
      </c>
    </row>
    <row r="11" spans="1:15" ht="15" x14ac:dyDescent="0.2">
      <c r="B11" s="24"/>
      <c r="C11" s="77"/>
      <c r="D11" s="77"/>
      <c r="E11" s="77"/>
      <c r="F11" s="78"/>
      <c r="G11" s="79"/>
      <c r="H11" s="22"/>
      <c r="I11" s="22"/>
      <c r="J11" s="22"/>
      <c r="K11" s="22"/>
      <c r="L11" s="22"/>
      <c r="M11" s="22"/>
      <c r="N11" s="26" t="s">
        <v>191</v>
      </c>
      <c r="O11" s="26">
        <v>1</v>
      </c>
    </row>
    <row r="12" spans="1:15" ht="15" x14ac:dyDescent="0.2">
      <c r="B12" s="24"/>
      <c r="C12" s="77"/>
      <c r="D12" s="77"/>
      <c r="E12" s="77"/>
      <c r="F12" s="78"/>
      <c r="G12" s="79"/>
      <c r="H12" s="22"/>
      <c r="I12" s="22"/>
      <c r="J12" s="22"/>
      <c r="K12" s="22"/>
      <c r="L12" s="22"/>
      <c r="M12" s="22"/>
      <c r="N12" s="26" t="s">
        <v>192</v>
      </c>
      <c r="O12" s="26">
        <v>0.7</v>
      </c>
    </row>
    <row r="13" spans="1:15" ht="15" x14ac:dyDescent="0.2">
      <c r="B13" s="24"/>
      <c r="C13" s="24"/>
      <c r="D13" s="24"/>
      <c r="E13" s="24"/>
      <c r="F13" s="24"/>
      <c r="G13" s="24"/>
      <c r="H13" s="22"/>
      <c r="I13" s="22"/>
      <c r="J13" s="22"/>
      <c r="K13" s="22"/>
      <c r="L13" s="22"/>
      <c r="M13" s="22"/>
      <c r="N13" s="27" t="s">
        <v>63</v>
      </c>
      <c r="O13" s="26">
        <v>0</v>
      </c>
    </row>
    <row r="14" spans="1:15" ht="15" x14ac:dyDescent="0.2">
      <c r="B14" s="22"/>
      <c r="C14" s="22"/>
      <c r="D14" s="22"/>
      <c r="E14" s="22"/>
      <c r="F14" s="22"/>
      <c r="G14" s="22"/>
      <c r="H14" s="22"/>
      <c r="I14" s="22"/>
      <c r="J14" s="22"/>
      <c r="K14" s="22"/>
      <c r="L14" s="22"/>
      <c r="M14" s="22"/>
      <c r="N14" s="27" t="s">
        <v>11</v>
      </c>
      <c r="O14" s="1">
        <v>0</v>
      </c>
    </row>
    <row r="15" spans="1:15" ht="15" x14ac:dyDescent="0.2">
      <c r="A15" t="s">
        <v>81</v>
      </c>
      <c r="B15" s="22"/>
      <c r="C15" s="22"/>
      <c r="D15" s="22"/>
      <c r="E15" s="22"/>
      <c r="F15" s="22"/>
      <c r="G15" s="22"/>
      <c r="H15" s="22"/>
      <c r="I15" s="22"/>
      <c r="J15" s="22"/>
      <c r="K15" s="22"/>
      <c r="L15" s="22"/>
      <c r="M15" s="22"/>
      <c r="N15" s="12">
        <f>+IF('TRANSCRIPT INFORMATION'!V13="N/A"," ",'TRANSCRIPT INFORMATION'!V13)</f>
        <v>0</v>
      </c>
      <c r="O15" s="12">
        <f>+IF('TRANSCRIPT INFORMATION'!W13="N/A"," ",'TRANSCRIPT INFORMATION'!W13)</f>
        <v>0</v>
      </c>
    </row>
    <row r="16" spans="1:15" ht="38.25" x14ac:dyDescent="0.2">
      <c r="A16" s="5" t="s">
        <v>5</v>
      </c>
      <c r="B16" s="5" t="s">
        <v>101</v>
      </c>
      <c r="C16" s="5" t="s">
        <v>103</v>
      </c>
      <c r="D16" s="80" t="s">
        <v>82</v>
      </c>
      <c r="E16" s="80" t="s">
        <v>83</v>
      </c>
      <c r="F16" s="80" t="s">
        <v>84</v>
      </c>
      <c r="G16" s="80" t="s">
        <v>85</v>
      </c>
      <c r="H16" s="80" t="s">
        <v>86</v>
      </c>
      <c r="I16" s="80" t="s">
        <v>87</v>
      </c>
      <c r="J16" s="80" t="s">
        <v>88</v>
      </c>
      <c r="K16" s="80" t="s">
        <v>89</v>
      </c>
      <c r="L16" s="80" t="s">
        <v>90</v>
      </c>
      <c r="M16" s="80" t="s">
        <v>91</v>
      </c>
      <c r="N16" s="80" t="s">
        <v>92</v>
      </c>
      <c r="O16" s="80" t="s">
        <v>93</v>
      </c>
    </row>
    <row r="17" spans="1:15" s="15" customFormat="1" ht="15.75" x14ac:dyDescent="0.2">
      <c r="A17" s="13"/>
      <c r="B17" s="13"/>
      <c r="C17" s="13"/>
      <c r="D17" s="14"/>
      <c r="E17" s="14"/>
      <c r="F17" s="14"/>
      <c r="G17" s="14"/>
      <c r="H17" s="14"/>
      <c r="I17" s="14"/>
      <c r="J17" s="13"/>
      <c r="K17" s="13"/>
      <c r="L17" s="13"/>
      <c r="M17" s="13"/>
      <c r="N17" s="13"/>
      <c r="O17" s="13"/>
    </row>
    <row r="18" spans="1:15" x14ac:dyDescent="0.2">
      <c r="A18" s="1">
        <f>+'TRANSCRIPT INFORMATION'!A16</f>
        <v>1</v>
      </c>
      <c r="B18" s="1" t="str">
        <f>IF('TRANSCRIPT INFORMATION'!E16="Y",+'TRANSCRIPT INFORMATION'!B16,'TRANSCRIPT INFORMATION'!H16)</f>
        <v>MATH 30</v>
      </c>
      <c r="C18" s="1" t="str">
        <f>IF('TRANSCRIPT INFORMATION'!E16="Y",+'TRANSCRIPT INFORMATION'!C16,'TRANSCRIPT INFORMATION'!I16)</f>
        <v>CALCULUS I</v>
      </c>
      <c r="D18" s="12">
        <f>+IF('TRANSCRIPT INFORMATION'!L16="N/A","N/A",'TRANSCRIPT INFORMATION'!L16)</f>
        <v>0</v>
      </c>
      <c r="E18" s="12">
        <f>IF('TRANSCRIPT INFORMATION'!L16="N/A",0,IF('TRANSCRIPT INFORMATION'!E16="Y",'TRANSCRIPT INFORMATION'!D16,IF('TRANSCRIPT INFORMATION'!K16="S",'TRANSCRIPT INFORMATION'!J16,'TRANSCRIPT INFORMATION'!J16*2/3)))</f>
        <v>3</v>
      </c>
      <c r="F18" s="12" t="str">
        <f>+IF('TRANSCRIPT INFORMATION'!O16="N/A","N/A ",'TRANSCRIPT INFORMATION'!O16)</f>
        <v xml:space="preserve">N/A </v>
      </c>
      <c r="G18" s="12">
        <f>IF('TRANSCRIPT INFORMATION'!F16="Y",'TRANSCRIPT INFORMATION'!D16,0)</f>
        <v>0</v>
      </c>
      <c r="H18" s="12">
        <f>VLOOKUP(D18,$N$1:$O$15,2)</f>
        <v>0</v>
      </c>
      <c r="I18" s="12">
        <f>VLOOKUP(F18,$N$1:$O$15,2)</f>
        <v>0</v>
      </c>
      <c r="J18" s="1">
        <f>+E18*H18+G18*I18</f>
        <v>0</v>
      </c>
      <c r="K18" s="1">
        <f>IF(D18=0,0,E18)+IF(F18=0,0,G18)</f>
        <v>0</v>
      </c>
      <c r="L18" s="1">
        <f>IF('TRANSCRIPT INFORMATION'!E16="Y",VLOOKUP(D18,$N$1:$O$15,2,FALSE),0)</f>
        <v>0</v>
      </c>
      <c r="M18" s="1">
        <f>IF('TRANSCRIPT INFORMATION'!F16="Y",VLOOKUP(F18,$N$1:$O$15,2,FALSE),0)</f>
        <v>0</v>
      </c>
      <c r="N18" s="1">
        <f>+E18*L18+G18*M18</f>
        <v>0</v>
      </c>
      <c r="O18" s="1">
        <f>IF('TRANSCRIPT INFORMATION'!E16="Y",IF('UNOFFICIAL GPA'!D18="N/A",0,'UNOFFICIAL GPA'!E18),0)</f>
        <v>3</v>
      </c>
    </row>
    <row r="19" spans="1:15" x14ac:dyDescent="0.2">
      <c r="A19" s="1">
        <f>1+A18</f>
        <v>2</v>
      </c>
      <c r="B19" s="1" t="str">
        <f>IF('TRANSCRIPT INFORMATION'!E17="Y",+'TRANSCRIPT INFORMATION'!B17,'TRANSCRIPT INFORMATION'!H17)</f>
        <v>MATH 31</v>
      </c>
      <c r="C19" s="1" t="str">
        <f>IF('TRANSCRIPT INFORMATION'!E17="Y",+'TRANSCRIPT INFORMATION'!C17,'TRANSCRIPT INFORMATION'!I17)</f>
        <v>CALCULUS II</v>
      </c>
      <c r="D19" s="12">
        <f>+IF('TRANSCRIPT INFORMATION'!L17="N/A","N/A",'TRANSCRIPT INFORMATION'!L17)</f>
        <v>0</v>
      </c>
      <c r="E19" s="12">
        <f>IF('TRANSCRIPT INFORMATION'!L17="N/A",0,IF('TRANSCRIPT INFORMATION'!E17="Y",'TRANSCRIPT INFORMATION'!D17,IF('TRANSCRIPT INFORMATION'!K17="S",'TRANSCRIPT INFORMATION'!J17,'TRANSCRIPT INFORMATION'!J17*2/3)))</f>
        <v>4</v>
      </c>
      <c r="F19" s="12" t="str">
        <f>+IF('TRANSCRIPT INFORMATION'!O17="N/A","N/A ",'TRANSCRIPT INFORMATION'!O17)</f>
        <v xml:space="preserve">N/A </v>
      </c>
      <c r="G19" s="12">
        <f>IF('TRANSCRIPT INFORMATION'!F17="Y",'TRANSCRIPT INFORMATION'!D17,0)</f>
        <v>0</v>
      </c>
      <c r="H19" s="12">
        <f t="shared" ref="H19:H30" si="0">VLOOKUP(D19,$N$1:$O$15,2)</f>
        <v>0</v>
      </c>
      <c r="I19" s="12">
        <f t="shared" ref="I19:I30" si="1">VLOOKUP(F19,$N$1:$O$15,2)</f>
        <v>0</v>
      </c>
      <c r="J19" s="1">
        <f t="shared" ref="J19:J30" si="2">+E19*H19+G19*I19</f>
        <v>0</v>
      </c>
      <c r="K19" s="1">
        <f t="shared" ref="K19:K30" si="3">IF(D19=0,0,E19)+IF(F19=0,0,G19)</f>
        <v>0</v>
      </c>
      <c r="L19" s="1">
        <f>IF('TRANSCRIPT INFORMATION'!E17="Y",VLOOKUP(D19,$N$1:$O$15,2,FALSE),0)</f>
        <v>0</v>
      </c>
      <c r="M19" s="1">
        <f>IF('TRANSCRIPT INFORMATION'!F17="Y",VLOOKUP(F19,$N$1:$O$15,2,FALSE),0)</f>
        <v>0</v>
      </c>
      <c r="N19" s="1">
        <f t="shared" ref="N19:N28" si="4">+E19*L19+G19*M19</f>
        <v>0</v>
      </c>
      <c r="O19" s="1">
        <f>IF('TRANSCRIPT INFORMATION'!E17="Y",IF('UNOFFICIAL GPA'!D19="N/A",0,'UNOFFICIAL GPA'!E19),0)</f>
        <v>4</v>
      </c>
    </row>
    <row r="20" spans="1:15" x14ac:dyDescent="0.2">
      <c r="A20" s="1">
        <f>+'TRANSCRIPT INFORMATION'!A18</f>
        <v>3</v>
      </c>
      <c r="B20" s="1" t="str">
        <f>IF('TRANSCRIPT INFORMATION'!E18="Y",+'TRANSCRIPT INFORMATION'!B18,'TRANSCRIPT INFORMATION'!H18)</f>
        <v>MATH 32</v>
      </c>
      <c r="C20" s="1" t="str">
        <f>IF('TRANSCRIPT INFORMATION'!E18="Y",+'TRANSCRIPT INFORMATION'!C18,'TRANSCRIPT INFORMATION'!I18)</f>
        <v>CALCULUS III</v>
      </c>
      <c r="D20" s="12">
        <f>+IF('TRANSCRIPT INFORMATION'!L18="N/A","N/A",'TRANSCRIPT INFORMATION'!L18)</f>
        <v>0</v>
      </c>
      <c r="E20" s="12">
        <f>IF('TRANSCRIPT INFORMATION'!L18="N/A",0,IF('TRANSCRIPT INFORMATION'!E18="Y",'TRANSCRIPT INFORMATION'!D18,IF('TRANSCRIPT INFORMATION'!K18="S",'TRANSCRIPT INFORMATION'!J18,'TRANSCRIPT INFORMATION'!J18*2/3)))</f>
        <v>3</v>
      </c>
      <c r="F20" s="12" t="str">
        <f>+IF('TRANSCRIPT INFORMATION'!O18="N/A","N/A ",'TRANSCRIPT INFORMATION'!O18)</f>
        <v xml:space="preserve">N/A </v>
      </c>
      <c r="G20" s="12">
        <f>IF('TRANSCRIPT INFORMATION'!F18="Y",'TRANSCRIPT INFORMATION'!D18,0)</f>
        <v>0</v>
      </c>
      <c r="H20" s="12">
        <f t="shared" si="0"/>
        <v>0</v>
      </c>
      <c r="I20" s="12">
        <f t="shared" si="1"/>
        <v>0</v>
      </c>
      <c r="J20" s="1">
        <f t="shared" si="2"/>
        <v>0</v>
      </c>
      <c r="K20" s="1">
        <f t="shared" si="3"/>
        <v>0</v>
      </c>
      <c r="L20" s="1">
        <f>IF('TRANSCRIPT INFORMATION'!E18="Y",VLOOKUP(D20,$N$1:$O$15,2,FALSE),0)</f>
        <v>0</v>
      </c>
      <c r="M20" s="1">
        <f>IF('TRANSCRIPT INFORMATION'!F18="Y",VLOOKUP(F20,$N$1:$O$15,2,FALSE),0)</f>
        <v>0</v>
      </c>
      <c r="N20" s="1">
        <f t="shared" si="4"/>
        <v>0</v>
      </c>
      <c r="O20" s="1">
        <f>IF('TRANSCRIPT INFORMATION'!E18="Y",IF('UNOFFICIAL GPA'!D20="N/A",0,'UNOFFICIAL GPA'!E20),0)</f>
        <v>3</v>
      </c>
    </row>
    <row r="21" spans="1:15" x14ac:dyDescent="0.2">
      <c r="A21" s="1">
        <f>+'TRANSCRIPT INFORMATION'!A19</f>
        <v>4</v>
      </c>
      <c r="B21" s="1">
        <f>IF('TRANSCRIPT INFORMATION'!E19="Y",+'TRANSCRIPT INFORMATION'!B19,'TRANSCRIPT INFORMATION'!H19)</f>
        <v>0</v>
      </c>
      <c r="C21" s="1">
        <f>IF('TRANSCRIPT INFORMATION'!E19="Y",+'TRANSCRIPT INFORMATION'!C19,'TRANSCRIPT INFORMATION'!I19)</f>
        <v>0</v>
      </c>
      <c r="D21" s="12">
        <f>+IF('TRANSCRIPT INFORMATION'!L19="N/A","N/A",'TRANSCRIPT INFORMATION'!L19)</f>
        <v>0</v>
      </c>
      <c r="E21" s="12">
        <f>IF('TRANSCRIPT INFORMATION'!L19="N/A",0,IF('TRANSCRIPT INFORMATION'!E19="Y",'TRANSCRIPT INFORMATION'!D19,IF('TRANSCRIPT INFORMATION'!K19="S",'TRANSCRIPT INFORMATION'!J19,'TRANSCRIPT INFORMATION'!J19*2/3)))</f>
        <v>0</v>
      </c>
      <c r="F21" s="12" t="str">
        <f>+IF('TRANSCRIPT INFORMATION'!O19="N/A","N/A ",'TRANSCRIPT INFORMATION'!O19)</f>
        <v xml:space="preserve">N/A </v>
      </c>
      <c r="G21" s="12">
        <f>IF('TRANSCRIPT INFORMATION'!F19="Y",'TRANSCRIPT INFORMATION'!D19,0)</f>
        <v>0</v>
      </c>
      <c r="H21" s="12">
        <f t="shared" si="0"/>
        <v>0</v>
      </c>
      <c r="I21" s="12">
        <f t="shared" si="1"/>
        <v>0</v>
      </c>
      <c r="J21" s="1">
        <f t="shared" si="2"/>
        <v>0</v>
      </c>
      <c r="K21" s="1">
        <f t="shared" si="3"/>
        <v>0</v>
      </c>
      <c r="L21" s="1">
        <f>IF('TRANSCRIPT INFORMATION'!E19="Y",VLOOKUP(D21,$N$1:$O$15,2,FALSE),0)</f>
        <v>0</v>
      </c>
      <c r="M21" s="1">
        <f>IF('TRANSCRIPT INFORMATION'!F19="Y",VLOOKUP(F21,$N$1:$O$15,2,FALSE),0)</f>
        <v>0</v>
      </c>
      <c r="N21" s="1">
        <f t="shared" si="4"/>
        <v>0</v>
      </c>
      <c r="O21" s="1">
        <f>IF('TRANSCRIPT INFORMATION'!E19="Y",IF('UNOFFICIAL GPA'!D21="N/A",0,'UNOFFICIAL GPA'!E21),0)</f>
        <v>0</v>
      </c>
    </row>
    <row r="22" spans="1:15" x14ac:dyDescent="0.2">
      <c r="A22" s="1">
        <f>+'TRANSCRIPT INFORMATION'!A20</f>
        <v>5</v>
      </c>
      <c r="B22" s="1" t="str">
        <f>IF('TRANSCRIPT INFORMATION'!E20="Y",+'TRANSCRIPT INFORMATION'!B20,'TRANSCRIPT INFORMATION'!H20)</f>
        <v>MATH 133A</v>
      </c>
      <c r="C22" s="1" t="str">
        <f>IF('TRANSCRIPT INFORMATION'!E20="Y",+'TRANSCRIPT INFORMATION'!C20,'TRANSCRIPT INFORMATION'!I20)</f>
        <v>ORDINARY DIFFERENTIAL EQUATIONS</v>
      </c>
      <c r="D22" s="12">
        <f>+IF('TRANSCRIPT INFORMATION'!L20="N/A","N/A",'TRANSCRIPT INFORMATION'!L20)</f>
        <v>0</v>
      </c>
      <c r="E22" s="12">
        <f>IF('TRANSCRIPT INFORMATION'!L20="N/A",0,IF('TRANSCRIPT INFORMATION'!E20="Y",'TRANSCRIPT INFORMATION'!D20,IF('TRANSCRIPT INFORMATION'!K20="S",'TRANSCRIPT INFORMATION'!J20,'TRANSCRIPT INFORMATION'!J20*2/3)))</f>
        <v>3</v>
      </c>
      <c r="F22" s="12" t="str">
        <f>+IF('TRANSCRIPT INFORMATION'!O20="N/A","N/A ",'TRANSCRIPT INFORMATION'!O20)</f>
        <v xml:space="preserve">N/A </v>
      </c>
      <c r="G22" s="12">
        <f>IF('TRANSCRIPT INFORMATION'!F20="Y",'TRANSCRIPT INFORMATION'!D20,0)</f>
        <v>0</v>
      </c>
      <c r="H22" s="12">
        <f t="shared" si="0"/>
        <v>0</v>
      </c>
      <c r="I22" s="12">
        <f t="shared" si="1"/>
        <v>0</v>
      </c>
      <c r="J22" s="1">
        <f t="shared" si="2"/>
        <v>0</v>
      </c>
      <c r="K22" s="1">
        <f t="shared" si="3"/>
        <v>0</v>
      </c>
      <c r="L22" s="1">
        <f>IF('TRANSCRIPT INFORMATION'!E20="Y",VLOOKUP(D22,$N$1:$O$15,2,FALSE),0)</f>
        <v>0</v>
      </c>
      <c r="M22" s="1">
        <f>IF('TRANSCRIPT INFORMATION'!F20="Y",VLOOKUP(F22,$N$1:$O$15,2,FALSE),0)</f>
        <v>0</v>
      </c>
      <c r="N22" s="1">
        <f t="shared" si="4"/>
        <v>0</v>
      </c>
      <c r="O22" s="1">
        <f>IF('TRANSCRIPT INFORMATION'!E20="Y",IF('UNOFFICIAL GPA'!D22="N/A",0,'UNOFFICIAL GPA'!E22),0)</f>
        <v>3</v>
      </c>
    </row>
    <row r="23" spans="1:15" x14ac:dyDescent="0.2">
      <c r="A23" s="1">
        <f>+'TRANSCRIPT INFORMATION'!A21</f>
        <v>6</v>
      </c>
      <c r="B23" s="1" t="str">
        <f>IF('TRANSCRIPT INFORMATION'!E21="Y",+'TRANSCRIPT INFORMATION'!B21,'TRANSCRIPT INFORMATION'!H21)</f>
        <v>CHEM 1A</v>
      </c>
      <c r="C23" s="1" t="str">
        <f>IF('TRANSCRIPT INFORMATION'!E21="Y",+'TRANSCRIPT INFORMATION'!C21,'TRANSCRIPT INFORMATION'!I21)</f>
        <v>GENERAL CHEMISTRY</v>
      </c>
      <c r="D23" s="12">
        <f>+IF('TRANSCRIPT INFORMATION'!L21="N/A","N/A",'TRANSCRIPT INFORMATION'!L21)</f>
        <v>0</v>
      </c>
      <c r="E23" s="12">
        <f>IF('TRANSCRIPT INFORMATION'!L21="N/A",0,IF('TRANSCRIPT INFORMATION'!E21="Y",'TRANSCRIPT INFORMATION'!D21,IF('TRANSCRIPT INFORMATION'!K21="S",'TRANSCRIPT INFORMATION'!J21,'TRANSCRIPT INFORMATION'!J21*2/3)))</f>
        <v>5</v>
      </c>
      <c r="F23" s="12" t="str">
        <f>+IF('TRANSCRIPT INFORMATION'!O21="N/A","N/A ",'TRANSCRIPT INFORMATION'!O21)</f>
        <v xml:space="preserve">N/A </v>
      </c>
      <c r="G23" s="12">
        <f>IF('TRANSCRIPT INFORMATION'!F21="Y",'TRANSCRIPT INFORMATION'!D21,0)</f>
        <v>0</v>
      </c>
      <c r="H23" s="12">
        <f t="shared" si="0"/>
        <v>0</v>
      </c>
      <c r="I23" s="12">
        <f t="shared" si="1"/>
        <v>0</v>
      </c>
      <c r="J23" s="1">
        <f t="shared" si="2"/>
        <v>0</v>
      </c>
      <c r="K23" s="1">
        <f t="shared" si="3"/>
        <v>0</v>
      </c>
      <c r="L23" s="1">
        <f>IF('TRANSCRIPT INFORMATION'!E21="Y",VLOOKUP(D23,$N$1:$O$15,2,FALSE),0)</f>
        <v>0</v>
      </c>
      <c r="M23" s="1">
        <f>IF('TRANSCRIPT INFORMATION'!F21="Y",VLOOKUP(F23,$N$1:$O$15,2,FALSE),0)</f>
        <v>0</v>
      </c>
      <c r="N23" s="1">
        <f t="shared" si="4"/>
        <v>0</v>
      </c>
      <c r="O23" s="1">
        <f>IF('TRANSCRIPT INFORMATION'!E21="Y",IF('UNOFFICIAL GPA'!D23="N/A",0,'UNOFFICIAL GPA'!E23),0)</f>
        <v>5</v>
      </c>
    </row>
    <row r="24" spans="1:15" x14ac:dyDescent="0.2">
      <c r="A24" s="1">
        <f>+'TRANSCRIPT INFORMATION'!A22</f>
        <v>7</v>
      </c>
      <c r="B24" s="1" t="str">
        <f>IF('TRANSCRIPT INFORMATION'!E22="Y",+'TRANSCRIPT INFORMATION'!B22,'TRANSCRIPT INFORMATION'!H22)</f>
        <v>CHEM 1B</v>
      </c>
      <c r="C24" s="1" t="str">
        <f>IF('TRANSCRIPT INFORMATION'!E22="Y",+'TRANSCRIPT INFORMATION'!C22,'TRANSCRIPT INFORMATION'!I22)</f>
        <v>GENERAL CHEMISTRY</v>
      </c>
      <c r="D24" s="12">
        <f>+IF('TRANSCRIPT INFORMATION'!L22="N/A","N/A",'TRANSCRIPT INFORMATION'!L22)</f>
        <v>0</v>
      </c>
      <c r="E24" s="12">
        <f>IF('TRANSCRIPT INFORMATION'!L22="N/A",0,IF('TRANSCRIPT INFORMATION'!E22="Y",'TRANSCRIPT INFORMATION'!D22,IF('TRANSCRIPT INFORMATION'!K22="S",'TRANSCRIPT INFORMATION'!J22,'TRANSCRIPT INFORMATION'!J22*2/3)))</f>
        <v>5</v>
      </c>
      <c r="F24" s="12" t="str">
        <f>+IF('TRANSCRIPT INFORMATION'!O22="N/A","N/A ",'TRANSCRIPT INFORMATION'!O22)</f>
        <v xml:space="preserve">N/A </v>
      </c>
      <c r="G24" s="12">
        <f>IF('TRANSCRIPT INFORMATION'!F22="Y",'TRANSCRIPT INFORMATION'!D22,0)</f>
        <v>0</v>
      </c>
      <c r="H24" s="12">
        <f t="shared" si="0"/>
        <v>0</v>
      </c>
      <c r="I24" s="12">
        <f t="shared" si="1"/>
        <v>0</v>
      </c>
      <c r="J24" s="1">
        <f t="shared" si="2"/>
        <v>0</v>
      </c>
      <c r="K24" s="1">
        <f t="shared" si="3"/>
        <v>0</v>
      </c>
      <c r="L24" s="1">
        <f>IF('TRANSCRIPT INFORMATION'!E22="Y",VLOOKUP(D24,$N$1:$O$15,2,FALSE),0)</f>
        <v>0</v>
      </c>
      <c r="M24" s="1">
        <f>IF('TRANSCRIPT INFORMATION'!F22="Y",VLOOKUP(F24,$N$1:$O$15,2,FALSE),0)</f>
        <v>0</v>
      </c>
      <c r="N24" s="1">
        <f t="shared" si="4"/>
        <v>0</v>
      </c>
      <c r="O24" s="1">
        <f>IF('TRANSCRIPT INFORMATION'!E22="Y",IF('UNOFFICIAL GPA'!D24="N/A",0,'UNOFFICIAL GPA'!E24),0)</f>
        <v>5</v>
      </c>
    </row>
    <row r="25" spans="1:15" x14ac:dyDescent="0.2">
      <c r="A25" s="1">
        <f>+'TRANSCRIPT INFORMATION'!A23</f>
        <v>8</v>
      </c>
      <c r="B25" s="1">
        <f>IF('TRANSCRIPT INFORMATION'!E23="Y",+'TRANSCRIPT INFORMATION'!B23,'TRANSCRIPT INFORMATION'!H23)</f>
        <v>0</v>
      </c>
      <c r="C25" s="1">
        <f>IF('TRANSCRIPT INFORMATION'!E23="Y",+'TRANSCRIPT INFORMATION'!C23,'TRANSCRIPT INFORMATION'!I23)</f>
        <v>0</v>
      </c>
      <c r="D25" s="12">
        <f>+IF('TRANSCRIPT INFORMATION'!L23="N/A","N/A",'TRANSCRIPT INFORMATION'!L23)</f>
        <v>0</v>
      </c>
      <c r="E25" s="12">
        <f>IF('TRANSCRIPT INFORMATION'!L23="N/A",0,IF('TRANSCRIPT INFORMATION'!E23="Y",'TRANSCRIPT INFORMATION'!D23,IF('TRANSCRIPT INFORMATION'!K23="S",'TRANSCRIPT INFORMATION'!J23,'TRANSCRIPT INFORMATION'!J23*2/3)))</f>
        <v>0</v>
      </c>
      <c r="F25" s="12" t="str">
        <f>+IF('TRANSCRIPT INFORMATION'!O23="N/A","N/A ",'TRANSCRIPT INFORMATION'!O23)</f>
        <v xml:space="preserve">N/A </v>
      </c>
      <c r="G25" s="12">
        <f>IF('TRANSCRIPT INFORMATION'!F23="Y",'TRANSCRIPT INFORMATION'!D23,0)</f>
        <v>0</v>
      </c>
      <c r="H25" s="12">
        <f t="shared" si="0"/>
        <v>0</v>
      </c>
      <c r="I25" s="12">
        <f t="shared" si="1"/>
        <v>0</v>
      </c>
      <c r="J25" s="1">
        <f t="shared" si="2"/>
        <v>0</v>
      </c>
      <c r="K25" s="1">
        <f t="shared" si="3"/>
        <v>0</v>
      </c>
      <c r="L25" s="1">
        <f>IF('TRANSCRIPT INFORMATION'!E23="Y",VLOOKUP(D25,$N$1:$O$15,2,FALSE),0)</f>
        <v>0</v>
      </c>
      <c r="M25" s="1">
        <f>IF('TRANSCRIPT INFORMATION'!F23="Y",VLOOKUP(F25,$N$1:$O$15,2,FALSE),0)</f>
        <v>0</v>
      </c>
      <c r="N25" s="1">
        <f t="shared" si="4"/>
        <v>0</v>
      </c>
      <c r="O25" s="1">
        <f>IF('TRANSCRIPT INFORMATION'!E23="Y",IF('UNOFFICIAL GPA'!D25="N/A",0,'UNOFFICIAL GPA'!E25),0)</f>
        <v>0</v>
      </c>
    </row>
    <row r="26" spans="1:15" x14ac:dyDescent="0.2">
      <c r="A26" s="1">
        <f>+'TRANSCRIPT INFORMATION'!A24</f>
        <v>9</v>
      </c>
      <c r="B26" s="1" t="str">
        <f>IF('TRANSCRIPT INFORMATION'!E24="Y",+'TRANSCRIPT INFORMATION'!B24,'TRANSCRIPT INFORMATION'!H24)</f>
        <v>PHYS 50</v>
      </c>
      <c r="C26" s="1" t="str">
        <f>IF('TRANSCRIPT INFORMATION'!E24="Y",+'TRANSCRIPT INFORMATION'!C24,'TRANSCRIPT INFORMATION'!I24)</f>
        <v>MECHANICS</v>
      </c>
      <c r="D26" s="12">
        <f>+IF('TRANSCRIPT INFORMATION'!L24="N/A","N/A",'TRANSCRIPT INFORMATION'!L24)</f>
        <v>0</v>
      </c>
      <c r="E26" s="12">
        <f>IF('TRANSCRIPT INFORMATION'!L24="N/A",0,IF('TRANSCRIPT INFORMATION'!E24="Y",'TRANSCRIPT INFORMATION'!D24,IF('TRANSCRIPT INFORMATION'!K24="S",'TRANSCRIPT INFORMATION'!J24,'TRANSCRIPT INFORMATION'!J24*2/3)))</f>
        <v>4</v>
      </c>
      <c r="F26" s="12" t="str">
        <f>+IF('TRANSCRIPT INFORMATION'!O24="N/A","N/A ",'TRANSCRIPT INFORMATION'!O24)</f>
        <v xml:space="preserve">N/A </v>
      </c>
      <c r="G26" s="12">
        <f>IF('TRANSCRIPT INFORMATION'!F24="Y",'TRANSCRIPT INFORMATION'!D24,0)</f>
        <v>0</v>
      </c>
      <c r="H26" s="12">
        <f t="shared" si="0"/>
        <v>0</v>
      </c>
      <c r="I26" s="12">
        <f t="shared" si="1"/>
        <v>0</v>
      </c>
      <c r="J26" s="1">
        <f t="shared" si="2"/>
        <v>0</v>
      </c>
      <c r="K26" s="1">
        <f t="shared" si="3"/>
        <v>0</v>
      </c>
      <c r="L26" s="1">
        <f>IF('TRANSCRIPT INFORMATION'!E24="Y",VLOOKUP(D26,$N$1:$O$15,2,FALSE),0)</f>
        <v>0</v>
      </c>
      <c r="M26" s="1">
        <f>IF('TRANSCRIPT INFORMATION'!F24="Y",VLOOKUP(F26,$N$1:$O$15,2,FALSE),0)</f>
        <v>0</v>
      </c>
      <c r="N26" s="1">
        <f t="shared" si="4"/>
        <v>0</v>
      </c>
      <c r="O26" s="1">
        <f>IF('TRANSCRIPT INFORMATION'!E24="Y",IF('UNOFFICIAL GPA'!D26="N/A",0,'UNOFFICIAL GPA'!E26),0)</f>
        <v>4</v>
      </c>
    </row>
    <row r="27" spans="1:15" x14ac:dyDescent="0.2">
      <c r="A27" s="1">
        <f>+'TRANSCRIPT INFORMATION'!A25</f>
        <v>10</v>
      </c>
      <c r="B27" s="1" t="str">
        <f>IF('TRANSCRIPT INFORMATION'!E25="Y",+'TRANSCRIPT INFORMATION'!B25,'TRANSCRIPT INFORMATION'!H25)</f>
        <v>PHYS 51</v>
      </c>
      <c r="C27" s="1" t="str">
        <f>IF('TRANSCRIPT INFORMATION'!E25="Y",+'TRANSCRIPT INFORMATION'!C25,'TRANSCRIPT INFORMATION'!I25)</f>
        <v>ELECTRICITY &amp; MAGNETISM</v>
      </c>
      <c r="D27" s="12">
        <f>+IF('TRANSCRIPT INFORMATION'!L25="N/A","N/A",'TRANSCRIPT INFORMATION'!L25)</f>
        <v>0</v>
      </c>
      <c r="E27" s="12">
        <f>IF('TRANSCRIPT INFORMATION'!L25="N/A",0,IF('TRANSCRIPT INFORMATION'!E27="Y",'TRANSCRIPT INFORMATION'!D27,IF('TRANSCRIPT INFORMATION'!K25="S",'TRANSCRIPT INFORMATION'!J25,'TRANSCRIPT INFORMATION'!J25*2/3)))</f>
        <v>3</v>
      </c>
      <c r="F27" s="12" t="str">
        <f>+IF('TRANSCRIPT INFORMATION'!O25="N/A","N/A ",'TRANSCRIPT INFORMATION'!O25)</f>
        <v xml:space="preserve">N/A </v>
      </c>
      <c r="G27" s="12">
        <f>IF('TRANSCRIPT INFORMATION'!F25="Y",'TRANSCRIPT INFORMATION'!D27,0)</f>
        <v>0</v>
      </c>
      <c r="H27" s="12">
        <f t="shared" si="0"/>
        <v>0</v>
      </c>
      <c r="I27" s="12">
        <f t="shared" si="1"/>
        <v>0</v>
      </c>
      <c r="J27" s="1">
        <f t="shared" si="2"/>
        <v>0</v>
      </c>
      <c r="K27" s="1">
        <f t="shared" si="3"/>
        <v>0</v>
      </c>
      <c r="L27" s="1">
        <f>IF('TRANSCRIPT INFORMATION'!E27="Y",VLOOKUP(D27,$N$1:$O$15,2,FALSE),0)</f>
        <v>0</v>
      </c>
      <c r="M27" s="1">
        <f>IF('TRANSCRIPT INFORMATION'!F25="Y",VLOOKUP(F27,$N$1:$O$15,2,FALSE),0)</f>
        <v>0</v>
      </c>
      <c r="N27" s="1">
        <f t="shared" si="4"/>
        <v>0</v>
      </c>
      <c r="O27" s="1">
        <f>IF('TRANSCRIPT INFORMATION'!E27="Y",IF('UNOFFICIAL GPA'!D27="N/A",0,'UNOFFICIAL GPA'!E27),0)</f>
        <v>3</v>
      </c>
    </row>
    <row r="28" spans="1:15" x14ac:dyDescent="0.2">
      <c r="A28" s="1">
        <f>+'TRANSCRIPT INFORMATION'!A26</f>
        <v>11</v>
      </c>
      <c r="B28" s="1">
        <f>IF('TRANSCRIPT INFORMATION'!E26="Y",+'TRANSCRIPT INFORMATION'!B26,'TRANSCRIPT INFORMATION'!H26)</f>
        <v>0</v>
      </c>
      <c r="C28" s="1">
        <f>IF('TRANSCRIPT INFORMATION'!E26="Y",+'TRANSCRIPT INFORMATION'!C26,'TRANSCRIPT INFORMATION'!I26)</f>
        <v>0</v>
      </c>
      <c r="D28" s="12">
        <f>+IF('TRANSCRIPT INFORMATION'!L26="N/A","N/A",'TRANSCRIPT INFORMATION'!L26)</f>
        <v>0</v>
      </c>
      <c r="E28" s="12">
        <f>IF('TRANSCRIPT INFORMATION'!L26="N/A",0,IF('TRANSCRIPT INFORMATION'!E28="Y",'TRANSCRIPT INFORMATION'!D28,IF('TRANSCRIPT INFORMATION'!K26="S",'TRANSCRIPT INFORMATION'!J26,'TRANSCRIPT INFORMATION'!J26*2/3)))</f>
        <v>0</v>
      </c>
      <c r="F28" s="12" t="str">
        <f>+IF('TRANSCRIPT INFORMATION'!O26="N/A","N/A ",'TRANSCRIPT INFORMATION'!O26)</f>
        <v xml:space="preserve">N/A </v>
      </c>
      <c r="G28" s="12">
        <f>IF('TRANSCRIPT INFORMATION'!F26="Y",'TRANSCRIPT INFORMATION'!D28,0)</f>
        <v>0</v>
      </c>
      <c r="H28" s="12">
        <f t="shared" si="0"/>
        <v>0</v>
      </c>
      <c r="I28" s="12">
        <f t="shared" si="1"/>
        <v>0</v>
      </c>
      <c r="J28" s="1">
        <f t="shared" si="2"/>
        <v>0</v>
      </c>
      <c r="K28" s="1">
        <f t="shared" si="3"/>
        <v>0</v>
      </c>
      <c r="L28" s="1">
        <f>IF('TRANSCRIPT INFORMATION'!E28="Y",VLOOKUP(D28,$N$1:$O$15,2,FALSE),0)</f>
        <v>0</v>
      </c>
      <c r="M28" s="1">
        <f>IF('TRANSCRIPT INFORMATION'!F26="Y",VLOOKUP(F28,$N$1:$O$15,2,FALSE),0)</f>
        <v>0</v>
      </c>
      <c r="N28" s="1">
        <f t="shared" si="4"/>
        <v>0</v>
      </c>
      <c r="O28" s="1">
        <f>IF('TRANSCRIPT INFORMATION'!E28="Y",IF('UNOFFICIAL GPA'!D28="N/A",0,'UNOFFICIAL GPA'!E28),0)</f>
        <v>0</v>
      </c>
    </row>
    <row r="29" spans="1:15" x14ac:dyDescent="0.2">
      <c r="A29" s="1">
        <f>+'TRANSCRIPT INFORMATION'!A27</f>
        <v>12</v>
      </c>
      <c r="B29" s="1" t="str">
        <f>IF('TRANSCRIPT INFORMATION'!E27="Y",+'TRANSCRIPT INFORMATION'!B27,'TRANSCRIPT INFORMATION'!H27)</f>
        <v>ENGL 1B</v>
      </c>
      <c r="C29" s="1" t="str">
        <f>IF('TRANSCRIPT INFORMATION'!E27="Y",+'TRANSCRIPT INFORMATION'!C27,'TRANSCRIPT INFORMATION'!I27)</f>
        <v>ARGUMENT &amp; ANALYSIS</v>
      </c>
      <c r="D29" s="12">
        <f>+IF('TRANSCRIPT INFORMATION'!L27="N/A","N/A",'TRANSCRIPT INFORMATION'!L27)</f>
        <v>0</v>
      </c>
      <c r="E29" s="12" t="e">
        <f>IF('TRANSCRIPT INFORMATION'!L27="N/A",0,IF('TRANSCRIPT INFORMATION'!#REF!="Y",'TRANSCRIPT INFORMATION'!#REF!,IF('TRANSCRIPT INFORMATION'!K27="S",'TRANSCRIPT INFORMATION'!J27,'TRANSCRIPT INFORMATION'!J27*2/3)))</f>
        <v>#REF!</v>
      </c>
      <c r="F29" s="12" t="str">
        <f>+IF('TRANSCRIPT INFORMATION'!O27="N/A","N/A ",'TRANSCRIPT INFORMATION'!O27)</f>
        <v xml:space="preserve">N/A </v>
      </c>
      <c r="G29" s="12">
        <f>IF('TRANSCRIPT INFORMATION'!F27="Y",'TRANSCRIPT INFORMATION'!#REF!,0)</f>
        <v>0</v>
      </c>
      <c r="H29" s="12">
        <f t="shared" si="0"/>
        <v>0</v>
      </c>
      <c r="I29" s="12">
        <f t="shared" si="1"/>
        <v>0</v>
      </c>
      <c r="J29" s="1" t="e">
        <f t="shared" si="2"/>
        <v>#REF!</v>
      </c>
      <c r="K29" s="1">
        <f t="shared" si="3"/>
        <v>0</v>
      </c>
      <c r="L29" s="1">
        <f>IF('TRANSCRIPT INFORMATION'!E29="Y",VLOOKUP(D29,$N$1:$O$15,2,FALSE),0)</f>
        <v>0</v>
      </c>
      <c r="M29" s="1">
        <f>IF('TRANSCRIPT INFORMATION'!F27="Y",VLOOKUP(F29,$N$1:$O$15,2,FALSE),0)</f>
        <v>0</v>
      </c>
      <c r="N29" s="1" t="e">
        <f>+E29*L29+G29*M29</f>
        <v>#REF!</v>
      </c>
      <c r="O29" s="1">
        <f>IF('TRANSCRIPT INFORMATION'!E29="Y",IF('UNOFFICIAL GPA'!D29="N/A",0,'UNOFFICIAL GPA'!E29),0)</f>
        <v>0</v>
      </c>
    </row>
    <row r="30" spans="1:15" x14ac:dyDescent="0.2">
      <c r="A30" s="1">
        <f>+'TRANSCRIPT INFORMATION'!A28</f>
        <v>13</v>
      </c>
      <c r="B30" s="1">
        <f>IF('TRANSCRIPT INFORMATION'!E28="Y",+'TRANSCRIPT INFORMATION'!B28,'TRANSCRIPT INFORMATION'!H28)</f>
        <v>0</v>
      </c>
      <c r="C30" s="1">
        <f>IF('TRANSCRIPT INFORMATION'!E28="Y",+'TRANSCRIPT INFORMATION'!C28,'TRANSCRIPT INFORMATION'!I28)</f>
        <v>0</v>
      </c>
      <c r="D30" s="12">
        <f>+IF('TRANSCRIPT INFORMATION'!L28="N/A","N/A",'TRANSCRIPT INFORMATION'!L28)</f>
        <v>0</v>
      </c>
      <c r="E30" s="12" t="e">
        <f>IF('TRANSCRIPT INFORMATION'!L28="N/A",0,IF('TRANSCRIPT INFORMATION'!#REF!="Y",'TRANSCRIPT INFORMATION'!#REF!,IF('TRANSCRIPT INFORMATION'!K28="S",'TRANSCRIPT INFORMATION'!J28,'TRANSCRIPT INFORMATION'!J28*2/3)))</f>
        <v>#REF!</v>
      </c>
      <c r="F30" s="12" t="str">
        <f>+IF('TRANSCRIPT INFORMATION'!O28="N/A","N/A ",'TRANSCRIPT INFORMATION'!O28)</f>
        <v xml:space="preserve">N/A </v>
      </c>
      <c r="G30" s="12">
        <f>IF('TRANSCRIPT INFORMATION'!F28="Y",'TRANSCRIPT INFORMATION'!#REF!,0)</f>
        <v>0</v>
      </c>
      <c r="H30" s="12">
        <f t="shared" si="0"/>
        <v>0</v>
      </c>
      <c r="I30" s="12">
        <f t="shared" si="1"/>
        <v>0</v>
      </c>
      <c r="J30" s="1" t="e">
        <f t="shared" si="2"/>
        <v>#REF!</v>
      </c>
      <c r="K30" s="1">
        <f t="shared" si="3"/>
        <v>0</v>
      </c>
      <c r="L30" s="1">
        <f>IF('TRANSCRIPT INFORMATION'!E30="Y",VLOOKUP(D30,$N$1:$O$15,2,FALSE),0)</f>
        <v>0</v>
      </c>
      <c r="M30" s="1">
        <f>IF('TRANSCRIPT INFORMATION'!F28="Y",VLOOKUP(F30,$N$1:$O$15,2,FALSE),0)</f>
        <v>0</v>
      </c>
      <c r="N30" s="1" t="e">
        <f>+E30*L30+G30*M30</f>
        <v>#REF!</v>
      </c>
      <c r="O30" s="1" t="e">
        <f>IF('TRANSCRIPT INFORMATION'!E30="Y",IF('UNOFFICIAL GPA'!D30="N/A",0,'UNOFFICIAL GPA'!E30),0)</f>
        <v>#REF!</v>
      </c>
    </row>
    <row r="31" spans="1:15" s="15" customFormat="1" x14ac:dyDescent="0.2">
      <c r="A31" s="16" t="s">
        <v>95</v>
      </c>
      <c r="B31" s="16"/>
      <c r="C31" s="16"/>
      <c r="D31" s="17"/>
      <c r="E31" s="17" t="e">
        <f>SUM(E18:E30)</f>
        <v>#REF!</v>
      </c>
      <c r="F31" s="17"/>
      <c r="G31" s="17">
        <f>SUM(G18:G30)</f>
        <v>0</v>
      </c>
      <c r="H31" s="17">
        <f t="shared" ref="H31:O31" si="5">SUM(H18:H30)</f>
        <v>0</v>
      </c>
      <c r="I31" s="17">
        <f t="shared" si="5"/>
        <v>0</v>
      </c>
      <c r="J31" s="17" t="e">
        <f t="shared" si="5"/>
        <v>#REF!</v>
      </c>
      <c r="K31" s="17">
        <f t="shared" si="5"/>
        <v>0</v>
      </c>
      <c r="L31" s="17">
        <f t="shared" si="5"/>
        <v>0</v>
      </c>
      <c r="M31" s="17">
        <f t="shared" si="5"/>
        <v>0</v>
      </c>
      <c r="N31" s="17" t="e">
        <f t="shared" si="5"/>
        <v>#REF!</v>
      </c>
      <c r="O31" s="17" t="e">
        <f t="shared" si="5"/>
        <v>#REF!</v>
      </c>
    </row>
    <row r="32" spans="1:15" x14ac:dyDescent="0.2">
      <c r="A32" s="1">
        <f>+'TRANSCRIPT INFORMATION'!A30</f>
        <v>14</v>
      </c>
      <c r="B32" s="1" t="str">
        <f>IF('TRANSCRIPT INFORMATION'!E30="Y",+'TRANSCRIPT INFORMATION'!B30,'TRANSCRIPT INFORMATION'!H30)</f>
        <v>ENGR 10</v>
      </c>
      <c r="C32" s="1" t="str">
        <f>IF('TRANSCRIPT INFORMATION'!E30="Y",+'TRANSCRIPT INFORMATION'!C30,'TRANSCRIPT INFORMATION'!I30)</f>
        <v>INTRODUCTION TO ENGINEERING</v>
      </c>
      <c r="D32" s="12">
        <f>+IF('TRANSCRIPT INFORMATION'!L30="N/A","N/A",'TRANSCRIPT INFORMATION'!L30)</f>
        <v>0</v>
      </c>
      <c r="E32" s="12">
        <f>IF('TRANSCRIPT INFORMATION'!L30="N/A",0,IF('TRANSCRIPT INFORMATION'!E30="Y",'TRANSCRIPT INFORMATION'!D30,IF('TRANSCRIPT INFORMATION'!K30="S",'TRANSCRIPT INFORMATION'!J30,'TRANSCRIPT INFORMATION'!J30*2/3)))</f>
        <v>3</v>
      </c>
      <c r="F32" s="12" t="str">
        <f>+IF('TRANSCRIPT INFORMATION'!O30="N/A","N/A ",'TRANSCRIPT INFORMATION'!O30)</f>
        <v xml:space="preserve">N/A </v>
      </c>
      <c r="G32" s="12">
        <f>IF('TRANSCRIPT INFORMATION'!F30="Y",'TRANSCRIPT INFORMATION'!D30,0)</f>
        <v>0</v>
      </c>
      <c r="H32" s="12">
        <f>VLOOKUP(D32,$N$1:$O$15,2)</f>
        <v>0</v>
      </c>
      <c r="I32" s="12">
        <f>VLOOKUP(F32,$N$1:$O$15,2)</f>
        <v>0</v>
      </c>
      <c r="J32" s="1">
        <f>+E32*H32+G32*I32</f>
        <v>0</v>
      </c>
      <c r="K32" s="1">
        <f>IF(D32=0,0,E32)+IF(F32=0,0,G32)</f>
        <v>0</v>
      </c>
      <c r="L32" s="1">
        <f>IF('TRANSCRIPT INFORMATION'!E30="Y",VLOOKUP(D32,$N$1:$O$15,2,FALSE),0)</f>
        <v>0</v>
      </c>
      <c r="M32" s="1">
        <f>IF('TRANSCRIPT INFORMATION'!F30="Y",VLOOKUP(F32,$N$1:$O$15,2,FALSE),0)</f>
        <v>0</v>
      </c>
      <c r="N32" s="1">
        <f>+E32*L32+G32*M32</f>
        <v>0</v>
      </c>
      <c r="O32" s="1">
        <f>IF('TRANSCRIPT INFORMATION'!E30="Y",IF('UNOFFICIAL GPA'!D32="N/A",0,'UNOFFICIAL GPA'!E32),0)</f>
        <v>3</v>
      </c>
    </row>
    <row r="33" spans="1:15" x14ac:dyDescent="0.2">
      <c r="A33" s="1">
        <f>+'TRANSCRIPT INFORMATION'!A31</f>
        <v>15</v>
      </c>
      <c r="B33" s="1" t="str">
        <f>IF('TRANSCRIPT INFORMATION'!E31="Y",+'TRANSCRIPT INFORMATION'!B31,'TRANSCRIPT INFORMATION'!H31)</f>
        <v>MATE 25</v>
      </c>
      <c r="C33" s="1" t="str">
        <f>IF('TRANSCRIPT INFORMATION'!E31="Y",+'TRANSCRIPT INFORMATION'!C31,'TRANSCRIPT INFORMATION'!I31)</f>
        <v>INTRODUCTION TO MATERIALS</v>
      </c>
      <c r="D33" s="12">
        <f>+IF('TRANSCRIPT INFORMATION'!L31="N/A","N/A",'TRANSCRIPT INFORMATION'!L31)</f>
        <v>0</v>
      </c>
      <c r="E33" s="12">
        <f>IF('TRANSCRIPT INFORMATION'!L31="N/A",0,IF('TRANSCRIPT INFORMATION'!E31="Y",'TRANSCRIPT INFORMATION'!D31,IF('TRANSCRIPT INFORMATION'!K31="S",'TRANSCRIPT INFORMATION'!J31,'TRANSCRIPT INFORMATION'!J31*2/3)))</f>
        <v>3</v>
      </c>
      <c r="F33" s="12" t="str">
        <f>+IF('TRANSCRIPT INFORMATION'!O31="N/A","N/A ",'TRANSCRIPT INFORMATION'!O31)</f>
        <v xml:space="preserve">N/A </v>
      </c>
      <c r="G33" s="12">
        <f>IF('TRANSCRIPT INFORMATION'!F31="Y",'TRANSCRIPT INFORMATION'!D31,0)</f>
        <v>0</v>
      </c>
      <c r="H33" s="12">
        <f>VLOOKUP(D33,$N$1:$O$15,2)</f>
        <v>0</v>
      </c>
      <c r="I33" s="12">
        <f>VLOOKUP(F33,$N$1:$O$15,2)</f>
        <v>0</v>
      </c>
      <c r="J33" s="1">
        <f>+E33*H33+G33*I33</f>
        <v>0</v>
      </c>
      <c r="K33" s="1">
        <f>IF(D33=0,0,E33)+IF(F33=0,0,G33)</f>
        <v>0</v>
      </c>
      <c r="L33" s="1">
        <f>IF('TRANSCRIPT INFORMATION'!E31="Y",VLOOKUP(D33,$N$1:$O$15,2,FALSE),0)</f>
        <v>0</v>
      </c>
      <c r="M33" s="1">
        <f>IF('TRANSCRIPT INFORMATION'!F31="Y",VLOOKUP(F33,$N$1:$O$15,2,FALSE),0)</f>
        <v>0</v>
      </c>
      <c r="N33" s="1">
        <f>+E33*L33+G33*M33</f>
        <v>0</v>
      </c>
      <c r="O33" s="1">
        <f>IF('TRANSCRIPT INFORMATION'!E31="Y",IF('UNOFFICIAL GPA'!D33="N/A",0,'UNOFFICIAL GPA'!E33),0)</f>
        <v>3</v>
      </c>
    </row>
    <row r="34" spans="1:15" x14ac:dyDescent="0.2">
      <c r="A34" s="1">
        <f>+'TRANSCRIPT INFORMATION'!A32</f>
        <v>16</v>
      </c>
      <c r="B34" s="1" t="str">
        <f>IF('TRANSCRIPT INFORMATION'!E32="Y",+'TRANSCRIPT INFORMATION'!B32,'TRANSCRIPT INFORMATION'!H32)</f>
        <v>CE 99</v>
      </c>
      <c r="C34" s="1" t="str">
        <f>IF('TRANSCRIPT INFORMATION'!E32="Y",+'TRANSCRIPT INFORMATION'!C32,'TRANSCRIPT INFORMATION'!I32)</f>
        <v>STATICS</v>
      </c>
      <c r="D34" s="12">
        <f>+IF('TRANSCRIPT INFORMATION'!L32="N/A","N/A",'TRANSCRIPT INFORMATION'!L32)</f>
        <v>0</v>
      </c>
      <c r="E34" s="12">
        <f>IF('TRANSCRIPT INFORMATION'!L32="N/A",0,IF('TRANSCRIPT INFORMATION'!E32="Y",'TRANSCRIPT INFORMATION'!D32,IF('TRANSCRIPT INFORMATION'!K32="S",'TRANSCRIPT INFORMATION'!J32,'TRANSCRIPT INFORMATION'!J32*2/3)))</f>
        <v>2</v>
      </c>
      <c r="F34" s="12" t="str">
        <f>+IF('TRANSCRIPT INFORMATION'!O32="N/A","N/A ",'TRANSCRIPT INFORMATION'!O32)</f>
        <v xml:space="preserve">N/A </v>
      </c>
      <c r="G34" s="12">
        <f>IF('TRANSCRIPT INFORMATION'!F32="Y",'TRANSCRIPT INFORMATION'!D32,0)</f>
        <v>0</v>
      </c>
      <c r="H34" s="12">
        <f>VLOOKUP(D34,$N$1:$O$15,2)</f>
        <v>0</v>
      </c>
      <c r="I34" s="12">
        <f>VLOOKUP(F34,$N$1:$O$15,2)</f>
        <v>0</v>
      </c>
      <c r="J34" s="1">
        <f>+E34*H34+G34*I34</f>
        <v>0</v>
      </c>
      <c r="K34" s="1">
        <f>IF(D34=0,0,E34)+IF(F34=0,0,G34)</f>
        <v>0</v>
      </c>
      <c r="L34" s="1">
        <f>IF('TRANSCRIPT INFORMATION'!E32="Y",VLOOKUP(D34,$N$1:$O$15,2,FALSE),0)</f>
        <v>0</v>
      </c>
      <c r="M34" s="1">
        <f>IF('TRANSCRIPT INFORMATION'!F32="Y",VLOOKUP(F34,$N$1:$O$15,2,FALSE),0)</f>
        <v>0</v>
      </c>
      <c r="N34" s="1">
        <f>+E34*L34+G34*M34</f>
        <v>0</v>
      </c>
      <c r="O34" s="1">
        <f>IF('TRANSCRIPT INFORMATION'!E32="Y",IF('UNOFFICIAL GPA'!D34="N/A",0,'UNOFFICIAL GPA'!E34),0)</f>
        <v>2</v>
      </c>
    </row>
    <row r="35" spans="1:15" x14ac:dyDescent="0.2">
      <c r="A35" s="1">
        <f>+'TRANSCRIPT INFORMATION'!A33</f>
        <v>17</v>
      </c>
      <c r="B35" s="1">
        <f>IF('TRANSCRIPT INFORMATION'!E33="Y",+'TRANSCRIPT INFORMATION'!B33,'TRANSCRIPT INFORMATION'!H33)</f>
        <v>0</v>
      </c>
      <c r="C35" s="1">
        <f>IF('TRANSCRIPT INFORMATION'!E33="Y",+'TRANSCRIPT INFORMATION'!C33,'TRANSCRIPT INFORMATION'!I33)</f>
        <v>0</v>
      </c>
      <c r="D35" s="12">
        <f>+IF('TRANSCRIPT INFORMATION'!L33="N/A","N/A",'TRANSCRIPT INFORMATION'!L33)</f>
        <v>0</v>
      </c>
      <c r="E35" s="12">
        <f>IF('TRANSCRIPT INFORMATION'!L33="N/A",0,IF('TRANSCRIPT INFORMATION'!E33="Y",'TRANSCRIPT INFORMATION'!D33,IF('TRANSCRIPT INFORMATION'!K33="S",'TRANSCRIPT INFORMATION'!J33,'TRANSCRIPT INFORMATION'!J33*2/3)))</f>
        <v>0</v>
      </c>
      <c r="F35" s="12" t="str">
        <f>+IF('TRANSCRIPT INFORMATION'!O33="N/A","N/A ",'TRANSCRIPT INFORMATION'!O33)</f>
        <v xml:space="preserve">N/A </v>
      </c>
      <c r="G35" s="12">
        <f>IF('TRANSCRIPT INFORMATION'!F33="Y",'TRANSCRIPT INFORMATION'!D33,0)</f>
        <v>0</v>
      </c>
      <c r="H35" s="12">
        <f>VLOOKUP(D35,$N$1:$O$15,2)</f>
        <v>0</v>
      </c>
      <c r="I35" s="12">
        <f>VLOOKUP(F35,$N$1:$O$15,2)</f>
        <v>0</v>
      </c>
      <c r="J35" s="1">
        <f>+E35*H35+G35*I35</f>
        <v>0</v>
      </c>
      <c r="K35" s="1">
        <f>IF(D35=0,0,E35)+IF(F35=0,0,G35)</f>
        <v>0</v>
      </c>
      <c r="L35" s="1">
        <f>IF('TRANSCRIPT INFORMATION'!E33="Y",VLOOKUP(D35,$N$1:$O$15,2,FALSE),0)</f>
        <v>0</v>
      </c>
      <c r="M35" s="1">
        <f>IF('TRANSCRIPT INFORMATION'!F33="Y",VLOOKUP(F35,$N$1:$O$15,2,FALSE),0)</f>
        <v>0</v>
      </c>
      <c r="N35" s="1">
        <f>+E35*L35+G35*M35</f>
        <v>0</v>
      </c>
      <c r="O35" s="1">
        <f>IF('TRANSCRIPT INFORMATION'!E33="Y",IF('UNOFFICIAL GPA'!D35="N/A",0,'UNOFFICIAL GPA'!E35),0)</f>
        <v>0</v>
      </c>
    </row>
    <row r="36" spans="1:15" x14ac:dyDescent="0.2">
      <c r="A36" s="1">
        <f>+'TRANSCRIPT INFORMATION'!A34</f>
        <v>18</v>
      </c>
      <c r="B36" s="1">
        <f>IF('TRANSCRIPT INFORMATION'!E34="Y",+'TRANSCRIPT INFORMATION'!B34,'TRANSCRIPT INFORMATION'!H34)</f>
        <v>0</v>
      </c>
      <c r="C36" s="1">
        <f>IF('TRANSCRIPT INFORMATION'!E34="Y",+'TRANSCRIPT INFORMATION'!C34,'TRANSCRIPT INFORMATION'!I34)</f>
        <v>0</v>
      </c>
      <c r="D36" s="12">
        <f>+IF('TRANSCRIPT INFORMATION'!L34="N/A","N/A",'TRANSCRIPT INFORMATION'!L34)</f>
        <v>0</v>
      </c>
      <c r="E36" s="12">
        <f>IF('TRANSCRIPT INFORMATION'!L34="N/A",0,IF('TRANSCRIPT INFORMATION'!E34="Y",'TRANSCRIPT INFORMATION'!D34,IF('TRANSCRIPT INFORMATION'!K34="S",'TRANSCRIPT INFORMATION'!J34,'TRANSCRIPT INFORMATION'!J34*2/3)))</f>
        <v>0</v>
      </c>
      <c r="F36" s="12" t="str">
        <f>+IF('TRANSCRIPT INFORMATION'!O34="N/A","N/A ",'TRANSCRIPT INFORMATION'!O34)</f>
        <v xml:space="preserve">N/A </v>
      </c>
      <c r="G36" s="12">
        <f>IF('TRANSCRIPT INFORMATION'!F34="Y",'TRANSCRIPT INFORMATION'!D34,0)</f>
        <v>0</v>
      </c>
      <c r="H36" s="12">
        <f>VLOOKUP(D36,$N$1:$O$15,2)</f>
        <v>0</v>
      </c>
      <c r="I36" s="12">
        <f>VLOOKUP(F36,$N$1:$O$15,2)</f>
        <v>0</v>
      </c>
      <c r="J36" s="1">
        <f>+E36*H36+G36*I36</f>
        <v>0</v>
      </c>
      <c r="K36" s="1">
        <f>IF(D36=0,0,E36)+IF(F36=0,0,G36)</f>
        <v>0</v>
      </c>
      <c r="L36" s="1">
        <f>IF('TRANSCRIPT INFORMATION'!E34="Y",VLOOKUP(D36,$N$1:$O$15,2,FALSE),0)</f>
        <v>0</v>
      </c>
      <c r="M36" s="1">
        <f>IF('TRANSCRIPT INFORMATION'!F34="Y",VLOOKUP(F36,$N$1:$O$15,2,FALSE),0)</f>
        <v>0</v>
      </c>
      <c r="N36" s="1">
        <f>+E36*L36+G36*M36</f>
        <v>0</v>
      </c>
      <c r="O36" s="1">
        <f>IF('TRANSCRIPT INFORMATION'!E34="Y",IF('UNOFFICIAL GPA'!D36="N/A",0,'UNOFFICIAL GPA'!E36),0)</f>
        <v>0</v>
      </c>
    </row>
    <row r="37" spans="1:15" s="15" customFormat="1" x14ac:dyDescent="0.2">
      <c r="A37" s="16" t="s">
        <v>95</v>
      </c>
      <c r="B37" s="16"/>
      <c r="C37" s="16"/>
      <c r="D37" s="16"/>
      <c r="E37" s="16">
        <f>SUM(E32:E36)</f>
        <v>8</v>
      </c>
      <c r="F37" s="16"/>
      <c r="G37" s="16">
        <f>SUM(G32:G36)</f>
        <v>0</v>
      </c>
      <c r="H37" s="16">
        <f t="shared" ref="H37:O37" si="6">SUM(H32:H36)</f>
        <v>0</v>
      </c>
      <c r="I37" s="16">
        <f t="shared" si="6"/>
        <v>0</v>
      </c>
      <c r="J37" s="16">
        <f t="shared" si="6"/>
        <v>0</v>
      </c>
      <c r="K37" s="16">
        <f t="shared" si="6"/>
        <v>0</v>
      </c>
      <c r="L37" s="16">
        <f t="shared" si="6"/>
        <v>0</v>
      </c>
      <c r="M37" s="16">
        <f t="shared" si="6"/>
        <v>0</v>
      </c>
      <c r="N37" s="16">
        <f t="shared" si="6"/>
        <v>0</v>
      </c>
      <c r="O37" s="16">
        <f t="shared" si="6"/>
        <v>8</v>
      </c>
    </row>
    <row r="38" spans="1:15" x14ac:dyDescent="0.2">
      <c r="A38" s="1">
        <f>+'TRANSCRIPT INFORMATION'!A36</f>
        <v>19</v>
      </c>
      <c r="B38" s="1" t="str">
        <f>IF('TRANSCRIPT INFORMATION'!E36="Y",+'TRANSCRIPT INFORMATION'!B36,'TRANSCRIPT INFORMATION'!H36)</f>
        <v>CHEM 112A</v>
      </c>
      <c r="C38" s="1" t="str">
        <f>IF('TRANSCRIPT INFORMATION'!E36="Y",+'TRANSCRIPT INFORMATION'!C36,'TRANSCRIPT INFORMATION'!I36)</f>
        <v>ORGANIC CHEMISTRY</v>
      </c>
      <c r="D38" s="12">
        <f>+IF('TRANSCRIPT INFORMATION'!L36="N/A","N/A",'TRANSCRIPT INFORMATION'!L36)</f>
        <v>0</v>
      </c>
      <c r="E38" s="12">
        <f>IF('TRANSCRIPT INFORMATION'!L36="N/A",0,IF('TRANSCRIPT INFORMATION'!E36="Y",'TRANSCRIPT INFORMATION'!D36,IF('TRANSCRIPT INFORMATION'!K36="S",'TRANSCRIPT INFORMATION'!J36,'TRANSCRIPT INFORMATION'!J36*2/3)))</f>
        <v>3</v>
      </c>
      <c r="F38" s="12" t="str">
        <f>+IF('TRANSCRIPT INFORMATION'!O36="N/A","N/A ",'TRANSCRIPT INFORMATION'!O36)</f>
        <v xml:space="preserve">N/A </v>
      </c>
      <c r="G38" s="12">
        <f>IF('TRANSCRIPT INFORMATION'!F36="Y",'TRANSCRIPT INFORMATION'!D36,0)</f>
        <v>0</v>
      </c>
      <c r="H38" s="12">
        <f t="shared" ref="H38:H57" si="7">VLOOKUP(D38,$N$1:$O$15,2)</f>
        <v>0</v>
      </c>
      <c r="I38" s="12">
        <f t="shared" ref="I38:I57" si="8">VLOOKUP(F38,$N$1:$O$15,2)</f>
        <v>0</v>
      </c>
      <c r="J38" s="1">
        <f t="shared" ref="J38:J57" si="9">+E38*H38+G38*I38</f>
        <v>0</v>
      </c>
      <c r="K38" s="1">
        <f t="shared" ref="K38:K57" si="10">IF(D38=0,0,E38)+IF(F38=0,0,G38)</f>
        <v>0</v>
      </c>
      <c r="L38" s="1">
        <f>IF('TRANSCRIPT INFORMATION'!E36="Y",VLOOKUP(D38,$N$1:$O$15,2,FALSE),0)</f>
        <v>0</v>
      </c>
      <c r="M38" s="1">
        <f>IF('TRANSCRIPT INFORMATION'!F36="Y",VLOOKUP(F38,$N$1:$O$15,2,FALSE),0)</f>
        <v>0</v>
      </c>
      <c r="N38" s="1">
        <f t="shared" ref="N38:N57" si="11">+E38*L38+G38*M38</f>
        <v>0</v>
      </c>
      <c r="O38" s="1">
        <f>IF('TRANSCRIPT INFORMATION'!E36="Y",IF('UNOFFICIAL GPA'!D38="N/A",0,'UNOFFICIAL GPA'!E38),0)</f>
        <v>3</v>
      </c>
    </row>
    <row r="39" spans="1:15" x14ac:dyDescent="0.2">
      <c r="A39" s="1">
        <f>+'TRANSCRIPT INFORMATION'!A37</f>
        <v>20</v>
      </c>
      <c r="B39" s="1" t="str">
        <f>IF('TRANSCRIPT INFORMATION'!E37="Y",+'TRANSCRIPT INFORMATION'!B37,'TRANSCRIPT INFORMATION'!H37)</f>
        <v>CHEM 112B</v>
      </c>
      <c r="C39" s="1" t="str">
        <f>IF('TRANSCRIPT INFORMATION'!E37="Y",+'TRANSCRIPT INFORMATION'!C37,'TRANSCRIPT INFORMATION'!I37)</f>
        <v>ORGANIC CHEMISTRY</v>
      </c>
      <c r="D39" s="12">
        <f>+IF('TRANSCRIPT INFORMATION'!L37="N/A","N/A",'TRANSCRIPT INFORMATION'!L37)</f>
        <v>0</v>
      </c>
      <c r="E39" s="12">
        <f>IF('TRANSCRIPT INFORMATION'!L37="N/A",0,IF('TRANSCRIPT INFORMATION'!E37="Y",'TRANSCRIPT INFORMATION'!D37,IF('TRANSCRIPT INFORMATION'!K37="S",'TRANSCRIPT INFORMATION'!J37,'TRANSCRIPT INFORMATION'!J37*2/3)))</f>
        <v>3</v>
      </c>
      <c r="F39" s="12" t="str">
        <f>+IF('TRANSCRIPT INFORMATION'!O37="N/A","N/A ",'TRANSCRIPT INFORMATION'!O37)</f>
        <v xml:space="preserve">N/A </v>
      </c>
      <c r="G39" s="12">
        <f>IF('TRANSCRIPT INFORMATION'!F37="Y",'TRANSCRIPT INFORMATION'!D37,0)</f>
        <v>0</v>
      </c>
      <c r="H39" s="12">
        <f t="shared" si="7"/>
        <v>0</v>
      </c>
      <c r="I39" s="12">
        <f t="shared" si="8"/>
        <v>0</v>
      </c>
      <c r="J39" s="1">
        <f t="shared" si="9"/>
        <v>0</v>
      </c>
      <c r="K39" s="1">
        <f t="shared" si="10"/>
        <v>0</v>
      </c>
      <c r="L39" s="1">
        <f>IF('TRANSCRIPT INFORMATION'!E37="Y",VLOOKUP(D39,$N$1:$O$15,2,FALSE),0)</f>
        <v>0</v>
      </c>
      <c r="M39" s="1">
        <f>IF('TRANSCRIPT INFORMATION'!F37="Y",VLOOKUP(F39,$N$1:$O$15,2,FALSE),0)</f>
        <v>0</v>
      </c>
      <c r="N39" s="1">
        <f t="shared" si="11"/>
        <v>0</v>
      </c>
      <c r="O39" s="1">
        <f>IF('TRANSCRIPT INFORMATION'!E37="Y",IF('UNOFFICIAL GPA'!D39="N/A",0,'UNOFFICIAL GPA'!E39),0)</f>
        <v>3</v>
      </c>
    </row>
    <row r="40" spans="1:15" x14ac:dyDescent="0.2">
      <c r="A40" s="1">
        <f>+'TRANSCRIPT INFORMATION'!A38</f>
        <v>21</v>
      </c>
      <c r="B40" s="1" t="str">
        <f>IF('TRANSCRIPT INFORMATION'!E38="Y",+'TRANSCRIPT INFORMATION'!B38,'TRANSCRIPT INFORMATION'!H38)</f>
        <v>CHEM 113A</v>
      </c>
      <c r="C40" s="1" t="str">
        <f>IF('TRANSCRIPT INFORMATION'!E38="Y",+'TRANSCRIPT INFORMATION'!C38,'TRANSCRIPT INFORMATION'!I38)</f>
        <v>ORGANIC CHEMISTRY LAB</v>
      </c>
      <c r="D40" s="12">
        <f>+IF('TRANSCRIPT INFORMATION'!L38="N/A","N/A",'TRANSCRIPT INFORMATION'!L38)</f>
        <v>0</v>
      </c>
      <c r="E40" s="12">
        <f>IF('TRANSCRIPT INFORMATION'!L38="N/A",0,IF('TRANSCRIPT INFORMATION'!E38="Y",'TRANSCRIPT INFORMATION'!D38,IF('TRANSCRIPT INFORMATION'!K38="S",'TRANSCRIPT INFORMATION'!J38,'TRANSCRIPT INFORMATION'!J38*2/3)))</f>
        <v>2</v>
      </c>
      <c r="F40" s="12" t="str">
        <f>+IF('TRANSCRIPT INFORMATION'!O38="N/A","N/A ",'TRANSCRIPT INFORMATION'!O38)</f>
        <v xml:space="preserve">N/A </v>
      </c>
      <c r="G40" s="12">
        <f>IF('TRANSCRIPT INFORMATION'!F38="Y",'TRANSCRIPT INFORMATION'!D38,0)</f>
        <v>0</v>
      </c>
      <c r="H40" s="12">
        <f t="shared" si="7"/>
        <v>0</v>
      </c>
      <c r="I40" s="12">
        <f t="shared" si="8"/>
        <v>0</v>
      </c>
      <c r="J40" s="1">
        <f t="shared" si="9"/>
        <v>0</v>
      </c>
      <c r="K40" s="1">
        <f t="shared" si="10"/>
        <v>0</v>
      </c>
      <c r="L40" s="1">
        <f>IF('TRANSCRIPT INFORMATION'!E38="Y",VLOOKUP(D40,$N$1:$O$15,2,FALSE),0)</f>
        <v>0</v>
      </c>
      <c r="M40" s="1">
        <f>IF('TRANSCRIPT INFORMATION'!F38="Y",VLOOKUP(F40,$N$1:$O$15,2,FALSE),0)</f>
        <v>0</v>
      </c>
      <c r="N40" s="1">
        <f t="shared" si="11"/>
        <v>0</v>
      </c>
      <c r="O40" s="1">
        <f>IF('TRANSCRIPT INFORMATION'!E38="Y",IF('UNOFFICIAL GPA'!D40="N/A",0,'UNOFFICIAL GPA'!E40),0)</f>
        <v>2</v>
      </c>
    </row>
    <row r="41" spans="1:15" x14ac:dyDescent="0.2">
      <c r="A41" s="1">
        <f>+'TRANSCRIPT INFORMATION'!A39</f>
        <v>22</v>
      </c>
      <c r="B41" s="1">
        <f>IF('TRANSCRIPT INFORMATION'!E39="Y",+'TRANSCRIPT INFORMATION'!B39,'TRANSCRIPT INFORMATION'!H39)</f>
        <v>0</v>
      </c>
      <c r="C41" s="1">
        <f>IF('TRANSCRIPT INFORMATION'!E39="Y",+'TRANSCRIPT INFORMATION'!C39,'TRANSCRIPT INFORMATION'!I39)</f>
        <v>0</v>
      </c>
      <c r="D41" s="12">
        <f>+IF('TRANSCRIPT INFORMATION'!L39="N/A","N/A",'TRANSCRIPT INFORMATION'!L39)</f>
        <v>0</v>
      </c>
      <c r="E41" s="12">
        <f>IF('TRANSCRIPT INFORMATION'!L39="N/A",0,IF('TRANSCRIPT INFORMATION'!E39="Y",'TRANSCRIPT INFORMATION'!D39,IF('TRANSCRIPT INFORMATION'!K39="S",'TRANSCRIPT INFORMATION'!J39,'TRANSCRIPT INFORMATION'!J39*2/3)))</f>
        <v>0</v>
      </c>
      <c r="F41" s="12" t="str">
        <f>+IF('TRANSCRIPT INFORMATION'!O39="N/A","N/A ",'TRANSCRIPT INFORMATION'!O39)</f>
        <v xml:space="preserve">N/A </v>
      </c>
      <c r="G41" s="12">
        <f>IF('TRANSCRIPT INFORMATION'!F39="Y",'TRANSCRIPT INFORMATION'!D39,0)</f>
        <v>0</v>
      </c>
      <c r="H41" s="12">
        <f t="shared" si="7"/>
        <v>0</v>
      </c>
      <c r="I41" s="12">
        <f t="shared" si="8"/>
        <v>0</v>
      </c>
      <c r="J41" s="1">
        <f t="shared" si="9"/>
        <v>0</v>
      </c>
      <c r="K41" s="1">
        <f t="shared" si="10"/>
        <v>0</v>
      </c>
      <c r="L41" s="1">
        <f>IF('TRANSCRIPT INFORMATION'!E39="Y",VLOOKUP(D41,$N$1:$O$15,2,FALSE),0)</f>
        <v>0</v>
      </c>
      <c r="M41" s="1">
        <f>IF('TRANSCRIPT INFORMATION'!F39="Y",VLOOKUP(F41,$N$1:$O$15,2,FALSE),0)</f>
        <v>0</v>
      </c>
      <c r="N41" s="1">
        <f t="shared" si="11"/>
        <v>0</v>
      </c>
      <c r="O41" s="1">
        <f>IF('TRANSCRIPT INFORMATION'!E39="Y",IF('UNOFFICIAL GPA'!D41="N/A",0,'UNOFFICIAL GPA'!E41),0)</f>
        <v>0</v>
      </c>
    </row>
    <row r="42" spans="1:15" x14ac:dyDescent="0.2">
      <c r="A42" s="1">
        <f>+'TRANSCRIPT INFORMATION'!A40</f>
        <v>23</v>
      </c>
      <c r="B42" s="1">
        <f>IF('TRANSCRIPT INFORMATION'!E40="Y",+'TRANSCRIPT INFORMATION'!B40,'TRANSCRIPT INFORMATION'!H40)</f>
        <v>0</v>
      </c>
      <c r="C42" s="1">
        <f>IF('TRANSCRIPT INFORMATION'!E40="Y",+'TRANSCRIPT INFORMATION'!C40,'TRANSCRIPT INFORMATION'!I40)</f>
        <v>0</v>
      </c>
      <c r="D42" s="12">
        <f>+IF('TRANSCRIPT INFORMATION'!L40="N/A","N/A",'TRANSCRIPT INFORMATION'!L40)</f>
        <v>0</v>
      </c>
      <c r="E42" s="12">
        <f>IF('TRANSCRIPT INFORMATION'!L40="N/A",0,IF('TRANSCRIPT INFORMATION'!E40="Y",'TRANSCRIPT INFORMATION'!D40,IF('TRANSCRIPT INFORMATION'!K40="S",'TRANSCRIPT INFORMATION'!J40,'TRANSCRIPT INFORMATION'!J40*2/3)))</f>
        <v>0</v>
      </c>
      <c r="F42" s="12" t="str">
        <f>+IF('TRANSCRIPT INFORMATION'!O40="N/A","N/A ",'TRANSCRIPT INFORMATION'!O40)</f>
        <v xml:space="preserve">N/A </v>
      </c>
      <c r="G42" s="12">
        <f>IF('TRANSCRIPT INFORMATION'!F40="Y",'TRANSCRIPT INFORMATION'!D40,0)</f>
        <v>0</v>
      </c>
      <c r="H42" s="12">
        <f t="shared" si="7"/>
        <v>0</v>
      </c>
      <c r="I42" s="12">
        <f t="shared" si="8"/>
        <v>0</v>
      </c>
      <c r="J42" s="1">
        <f t="shared" si="9"/>
        <v>0</v>
      </c>
      <c r="K42" s="1">
        <f t="shared" si="10"/>
        <v>0</v>
      </c>
      <c r="L42" s="1">
        <f>IF('TRANSCRIPT INFORMATION'!E40="Y",VLOOKUP(D42,$N$1:$O$15,2,FALSE),0)</f>
        <v>0</v>
      </c>
      <c r="M42" s="1">
        <f>IF('TRANSCRIPT INFORMATION'!F40="Y",VLOOKUP(F42,$N$1:$O$15,2,FALSE),0)</f>
        <v>0</v>
      </c>
      <c r="N42" s="1">
        <f t="shared" si="11"/>
        <v>0</v>
      </c>
      <c r="O42" s="1">
        <f>IF('TRANSCRIPT INFORMATION'!E40="Y",IF('UNOFFICIAL GPA'!D42="N/A",0,'UNOFFICIAL GPA'!E42),0)</f>
        <v>0</v>
      </c>
    </row>
    <row r="43" spans="1:15" x14ac:dyDescent="0.2">
      <c r="A43" s="1">
        <f>+'TRANSCRIPT INFORMATION'!A41</f>
        <v>24</v>
      </c>
      <c r="B43" s="1" t="str">
        <f>IF('TRANSCRIPT INFORMATION'!E41="Y",+'TRANSCRIPT INFORMATION'!B41,'TRANSCRIPT INFORMATION'!H41)</f>
        <v>CHE 115</v>
      </c>
      <c r="C43" s="1" t="str">
        <f>IF('TRANSCRIPT INFORMATION'!E41="Y",+'TRANSCRIPT INFORMATION'!C41,'TRANSCRIPT INFORMATION'!I41)</f>
        <v>INDUSTRIAL CHEMICAL CALCULATIONS</v>
      </c>
      <c r="D43" s="12">
        <f>+IF('TRANSCRIPT INFORMATION'!L41="N/A","N/A",'TRANSCRIPT INFORMATION'!L41)</f>
        <v>0</v>
      </c>
      <c r="E43" s="12">
        <f>IF('TRANSCRIPT INFORMATION'!L41="N/A",0,IF('TRANSCRIPT INFORMATION'!E41="Y",'TRANSCRIPT INFORMATION'!D41,IF('TRANSCRIPT INFORMATION'!K41="S",'TRANSCRIPT INFORMATION'!J41,'TRANSCRIPT INFORMATION'!J41*2/3)))</f>
        <v>3</v>
      </c>
      <c r="F43" s="12" t="str">
        <f>+IF('TRANSCRIPT INFORMATION'!O41="N/A","N/A ",'TRANSCRIPT INFORMATION'!O41)</f>
        <v xml:space="preserve">N/A </v>
      </c>
      <c r="G43" s="12">
        <f>IF('TRANSCRIPT INFORMATION'!F41="Y",'TRANSCRIPT INFORMATION'!D41,0)</f>
        <v>0</v>
      </c>
      <c r="H43" s="12">
        <f t="shared" si="7"/>
        <v>0</v>
      </c>
      <c r="I43" s="12">
        <f t="shared" si="8"/>
        <v>0</v>
      </c>
      <c r="J43" s="1">
        <f t="shared" si="9"/>
        <v>0</v>
      </c>
      <c r="K43" s="1">
        <f t="shared" si="10"/>
        <v>0</v>
      </c>
      <c r="L43" s="1">
        <f>IF('TRANSCRIPT INFORMATION'!E41="Y",VLOOKUP(D43,$N$1:$O$15,2,FALSE),0)</f>
        <v>0</v>
      </c>
      <c r="M43" s="1">
        <f>IF('TRANSCRIPT INFORMATION'!F41="Y",VLOOKUP(F43,$N$1:$O$15,2,FALSE),0)</f>
        <v>0</v>
      </c>
      <c r="N43" s="1">
        <f t="shared" si="11"/>
        <v>0</v>
      </c>
      <c r="O43" s="1">
        <f>IF('TRANSCRIPT INFORMATION'!E41="Y",IF('UNOFFICIAL GPA'!D43="N/A",0,'UNOFFICIAL GPA'!E43),0)</f>
        <v>3</v>
      </c>
    </row>
    <row r="44" spans="1:15" x14ac:dyDescent="0.2">
      <c r="A44" s="1">
        <f>+'TRANSCRIPT INFORMATION'!A42</f>
        <v>25</v>
      </c>
      <c r="B44" s="1" t="str">
        <f>IF('TRANSCRIPT INFORMATION'!E42="Y",+'TRANSCRIPT INFORMATION'!B42,'TRANSCRIPT INFORMATION'!H42)</f>
        <v>CHE 151</v>
      </c>
      <c r="C44" s="1" t="str">
        <f>IF('TRANSCRIPT INFORMATION'!E42="Y",+'TRANSCRIPT INFORMATION'!C42,'TRANSCRIPT INFORMATION'!I42)</f>
        <v>PROC ENGR THERMODYNAMICS</v>
      </c>
      <c r="D44" s="12">
        <f>+IF('TRANSCRIPT INFORMATION'!L42="N/A","N/A",'TRANSCRIPT INFORMATION'!L42)</f>
        <v>0</v>
      </c>
      <c r="E44" s="12">
        <f>IF('TRANSCRIPT INFORMATION'!L42="N/A",0,IF('TRANSCRIPT INFORMATION'!E42="Y",'TRANSCRIPT INFORMATION'!D42,IF('TRANSCRIPT INFORMATION'!K42="S",'TRANSCRIPT INFORMATION'!J42,'TRANSCRIPT INFORMATION'!J42*2/3)))</f>
        <v>4</v>
      </c>
      <c r="F44" s="12" t="str">
        <f>+IF('TRANSCRIPT INFORMATION'!O42="N/A","N/A ",'TRANSCRIPT INFORMATION'!O42)</f>
        <v xml:space="preserve">N/A </v>
      </c>
      <c r="G44" s="12">
        <f>IF('TRANSCRIPT INFORMATION'!F42="Y",'TRANSCRIPT INFORMATION'!D42,0)</f>
        <v>0</v>
      </c>
      <c r="H44" s="12">
        <f t="shared" si="7"/>
        <v>0</v>
      </c>
      <c r="I44" s="12">
        <f t="shared" si="8"/>
        <v>0</v>
      </c>
      <c r="J44" s="1">
        <f t="shared" si="9"/>
        <v>0</v>
      </c>
      <c r="K44" s="1">
        <f t="shared" si="10"/>
        <v>0</v>
      </c>
      <c r="L44" s="1">
        <f>IF('TRANSCRIPT INFORMATION'!E42="Y",VLOOKUP(D44,$N$1:$O$15,2,FALSE),0)</f>
        <v>0</v>
      </c>
      <c r="M44" s="1">
        <f>IF('TRANSCRIPT INFORMATION'!F42="Y",VLOOKUP(F44,$N$1:$O$15,2,FALSE),0)</f>
        <v>0</v>
      </c>
      <c r="N44" s="1">
        <f t="shared" si="11"/>
        <v>0</v>
      </c>
      <c r="O44" s="1">
        <f>IF('TRANSCRIPT INFORMATION'!E42="Y",IF('UNOFFICIAL GPA'!D44="N/A",0,'UNOFFICIAL GPA'!E44),0)</f>
        <v>4</v>
      </c>
    </row>
    <row r="45" spans="1:15" x14ac:dyDescent="0.2">
      <c r="A45" s="1">
        <f>+'TRANSCRIPT INFORMATION'!A43</f>
        <v>26</v>
      </c>
      <c r="B45" s="1" t="str">
        <f>IF('TRANSCRIPT INFORMATION'!E43="Y",+'TRANSCRIPT INFORMATION'!B43,'TRANSCRIPT INFORMATION'!H43)</f>
        <v>CHE 158</v>
      </c>
      <c r="C45" s="1" t="str">
        <f>IF('TRANSCRIPT INFORMATION'!E43="Y",+'TRANSCRIPT INFORMATION'!C43,'TRANSCRIPT INFORMATION'!I43)</f>
        <v>KINETICS &amp; REACTOR DESIGN</v>
      </c>
      <c r="D45" s="12">
        <f>+IF('TRANSCRIPT INFORMATION'!L43="N/A","N/A",'TRANSCRIPT INFORMATION'!L43)</f>
        <v>0</v>
      </c>
      <c r="E45" s="12">
        <f>IF('TRANSCRIPT INFORMATION'!L43="N/A",0,IF('TRANSCRIPT INFORMATION'!E43="Y",'TRANSCRIPT INFORMATION'!D43,IF('TRANSCRIPT INFORMATION'!K43="S",'TRANSCRIPT INFORMATION'!J43,'TRANSCRIPT INFORMATION'!J43*2/3)))</f>
        <v>3</v>
      </c>
      <c r="F45" s="12" t="str">
        <f>+IF('TRANSCRIPT INFORMATION'!O43="N/A","N/A ",'TRANSCRIPT INFORMATION'!O43)</f>
        <v xml:space="preserve">N/A </v>
      </c>
      <c r="G45" s="12">
        <f>IF('TRANSCRIPT INFORMATION'!F43="Y",'TRANSCRIPT INFORMATION'!D43,0)</f>
        <v>0</v>
      </c>
      <c r="H45" s="12">
        <f t="shared" si="7"/>
        <v>0</v>
      </c>
      <c r="I45" s="12">
        <f t="shared" si="8"/>
        <v>0</v>
      </c>
      <c r="J45" s="1">
        <f t="shared" si="9"/>
        <v>0</v>
      </c>
      <c r="K45" s="1">
        <f t="shared" si="10"/>
        <v>0</v>
      </c>
      <c r="L45" s="1">
        <f>IF('TRANSCRIPT INFORMATION'!E43="Y",VLOOKUP(D45,$N$1:$O$15,2,FALSE),0)</f>
        <v>0</v>
      </c>
      <c r="M45" s="1">
        <f>IF('TRANSCRIPT INFORMATION'!F43="Y",VLOOKUP(F45,$N$1:$O$15,2,FALSE),0)</f>
        <v>0</v>
      </c>
      <c r="N45" s="1">
        <f t="shared" si="11"/>
        <v>0</v>
      </c>
      <c r="O45" s="1">
        <f>IF('TRANSCRIPT INFORMATION'!E43="Y",IF('UNOFFICIAL GPA'!D45="N/A",0,'UNOFFICIAL GPA'!E45),0)</f>
        <v>3</v>
      </c>
    </row>
    <row r="46" spans="1:15" x14ac:dyDescent="0.2">
      <c r="A46" s="1">
        <f>+'TRANSCRIPT INFORMATION'!A44</f>
        <v>27</v>
      </c>
      <c r="B46" s="1" t="str">
        <f>IF('TRANSCRIPT INFORMATION'!E44="Y",+'TRANSCRIPT INFORMATION'!B44,'TRANSCRIPT INFORMATION'!H44)</f>
        <v>CHE 160A</v>
      </c>
      <c r="C46" s="1" t="str">
        <f>IF('TRANSCRIPT INFORMATION'!E44="Y",+'TRANSCRIPT INFORMATION'!C44,'TRANSCRIPT INFORMATION'!I44)</f>
        <v>UNIT OPERATIONS I</v>
      </c>
      <c r="D46" s="12">
        <f>+IF('TRANSCRIPT INFORMATION'!L44="N/A","N/A",'TRANSCRIPT INFORMATION'!L44)</f>
        <v>0</v>
      </c>
      <c r="E46" s="12">
        <f>IF('TRANSCRIPT INFORMATION'!L44="N/A",0,IF('TRANSCRIPT INFORMATION'!E44="Y",'TRANSCRIPT INFORMATION'!D44,IF('TRANSCRIPT INFORMATION'!K44="S",'TRANSCRIPT INFORMATION'!J44,'TRANSCRIPT INFORMATION'!J44*2/3)))</f>
        <v>4</v>
      </c>
      <c r="F46" s="12" t="str">
        <f>+IF('TRANSCRIPT INFORMATION'!O44="N/A","N/A ",'TRANSCRIPT INFORMATION'!O44)</f>
        <v xml:space="preserve">N/A </v>
      </c>
      <c r="G46" s="12">
        <f>IF('TRANSCRIPT INFORMATION'!F44="Y",'TRANSCRIPT INFORMATION'!D44,0)</f>
        <v>0</v>
      </c>
      <c r="H46" s="12">
        <f t="shared" si="7"/>
        <v>0</v>
      </c>
      <c r="I46" s="12">
        <f t="shared" si="8"/>
        <v>0</v>
      </c>
      <c r="J46" s="1">
        <f t="shared" si="9"/>
        <v>0</v>
      </c>
      <c r="K46" s="1">
        <f t="shared" si="10"/>
        <v>0</v>
      </c>
      <c r="L46" s="1">
        <f>IF('TRANSCRIPT INFORMATION'!E44="Y",VLOOKUP(D46,$N$1:$O$15,2,FALSE),0)</f>
        <v>0</v>
      </c>
      <c r="M46" s="1">
        <f>IF('TRANSCRIPT INFORMATION'!F44="Y",VLOOKUP(F46,$N$1:$O$15,2,FALSE),0)</f>
        <v>0</v>
      </c>
      <c r="N46" s="1">
        <f t="shared" si="11"/>
        <v>0</v>
      </c>
      <c r="O46" s="1">
        <f>IF('TRANSCRIPT INFORMATION'!E44="Y",IF('UNOFFICIAL GPA'!D46="N/A",0,'UNOFFICIAL GPA'!E46),0)</f>
        <v>4</v>
      </c>
    </row>
    <row r="47" spans="1:15" x14ac:dyDescent="0.2">
      <c r="A47" s="1">
        <f>+'TRANSCRIPT INFORMATION'!A45</f>
        <v>28</v>
      </c>
      <c r="B47" s="1" t="str">
        <f>IF('TRANSCRIPT INFORMATION'!E45="Y",+'TRANSCRIPT INFORMATION'!B45,'TRANSCRIPT INFORMATION'!H45)</f>
        <v>CHE 160B</v>
      </c>
      <c r="C47" s="1" t="str">
        <f>IF('TRANSCRIPT INFORMATION'!E45="Y",+'TRANSCRIPT INFORMATION'!C45,'TRANSCRIPT INFORMATION'!I45)</f>
        <v>UNIT OPERATIONS II</v>
      </c>
      <c r="D47" s="12">
        <f>+IF('TRANSCRIPT INFORMATION'!L45="N/A","N/A",'TRANSCRIPT INFORMATION'!L45)</f>
        <v>0</v>
      </c>
      <c r="E47" s="12">
        <f>IF('TRANSCRIPT INFORMATION'!L45="N/A",0,IF('TRANSCRIPT INFORMATION'!E45="Y",'TRANSCRIPT INFORMATION'!D45,IF('TRANSCRIPT INFORMATION'!K45="S",'TRANSCRIPT INFORMATION'!J45,'TRANSCRIPT INFORMATION'!J45*2/3)))</f>
        <v>4</v>
      </c>
      <c r="F47" s="12" t="str">
        <f>+IF('TRANSCRIPT INFORMATION'!O45="N/A","N/A ",'TRANSCRIPT INFORMATION'!O45)</f>
        <v xml:space="preserve">N/A </v>
      </c>
      <c r="G47" s="12">
        <f>IF('TRANSCRIPT INFORMATION'!F45="Y",'TRANSCRIPT INFORMATION'!D45,0)</f>
        <v>0</v>
      </c>
      <c r="H47" s="12">
        <f t="shared" si="7"/>
        <v>0</v>
      </c>
      <c r="I47" s="12">
        <f t="shared" si="8"/>
        <v>0</v>
      </c>
      <c r="J47" s="1">
        <f t="shared" si="9"/>
        <v>0</v>
      </c>
      <c r="K47" s="1">
        <f t="shared" si="10"/>
        <v>0</v>
      </c>
      <c r="L47" s="1">
        <f>IF('TRANSCRIPT INFORMATION'!E45="Y",VLOOKUP(D47,$N$1:$O$15,2,FALSE),0)</f>
        <v>0</v>
      </c>
      <c r="M47" s="1">
        <f>IF('TRANSCRIPT INFORMATION'!F45="Y",VLOOKUP(F47,$N$1:$O$15,2,FALSE),0)</f>
        <v>0</v>
      </c>
      <c r="N47" s="1">
        <f t="shared" si="11"/>
        <v>0</v>
      </c>
      <c r="O47" s="1">
        <f>IF('TRANSCRIPT INFORMATION'!E45="Y",IF('UNOFFICIAL GPA'!D47="N/A",0,'UNOFFICIAL GPA'!E47),0)</f>
        <v>4</v>
      </c>
    </row>
    <row r="48" spans="1:15" x14ac:dyDescent="0.2">
      <c r="A48" s="1">
        <f>+'TRANSCRIPT INFORMATION'!A46</f>
        <v>29</v>
      </c>
      <c r="B48" s="1" t="str">
        <f>IF('TRANSCRIPT INFORMATION'!E46="Y",+'TRANSCRIPT INFORMATION'!B46,'TRANSCRIPT INFORMATION'!H46)</f>
        <v>CHE 161</v>
      </c>
      <c r="C48" s="1" t="str">
        <f>IF('TRANSCRIPT INFORMATION'!E46="Y",+'TRANSCRIPT INFORMATION'!C46,'TRANSCRIPT INFORMATION'!I46)</f>
        <v>PROCESS SAFETY &amp; ENGR. ETHICS</v>
      </c>
      <c r="D48" s="12">
        <f>+IF('TRANSCRIPT INFORMATION'!L46="N/A","N/A",'TRANSCRIPT INFORMATION'!L46)</f>
        <v>0</v>
      </c>
      <c r="E48" s="12">
        <f>IF('TRANSCRIPT INFORMATION'!L46="N/A",0,IF('TRANSCRIPT INFORMATION'!E46="Y",'TRANSCRIPT INFORMATION'!D46,IF('TRANSCRIPT INFORMATION'!K46="S",'TRANSCRIPT INFORMATION'!J46,'TRANSCRIPT INFORMATION'!J46*2/3)))</f>
        <v>1</v>
      </c>
      <c r="F48" s="12" t="str">
        <f>+IF('TRANSCRIPT INFORMATION'!O46="N/A","N/A ",'TRANSCRIPT INFORMATION'!O46)</f>
        <v xml:space="preserve">N/A </v>
      </c>
      <c r="G48" s="12">
        <f>IF('TRANSCRIPT INFORMATION'!F46="Y",'TRANSCRIPT INFORMATION'!D46,0)</f>
        <v>0</v>
      </c>
      <c r="H48" s="12">
        <f t="shared" si="7"/>
        <v>0</v>
      </c>
      <c r="I48" s="12">
        <f t="shared" si="8"/>
        <v>0</v>
      </c>
      <c r="J48" s="1">
        <f t="shared" si="9"/>
        <v>0</v>
      </c>
      <c r="K48" s="1">
        <f t="shared" si="10"/>
        <v>0</v>
      </c>
      <c r="L48" s="1">
        <f>IF('TRANSCRIPT INFORMATION'!E46="Y",VLOOKUP(D48,$N$1:$O$15,2,FALSE),0)</f>
        <v>0</v>
      </c>
      <c r="M48" s="1">
        <f>IF('TRANSCRIPT INFORMATION'!F46="Y",VLOOKUP(F48,$N$1:$O$15,2,FALSE),0)</f>
        <v>0</v>
      </c>
      <c r="N48" s="1">
        <f t="shared" si="11"/>
        <v>0</v>
      </c>
      <c r="O48" s="1">
        <f>IF('TRANSCRIPT INFORMATION'!E46="Y",IF('UNOFFICIAL GPA'!D48="N/A",0,'UNOFFICIAL GPA'!E48),0)</f>
        <v>1</v>
      </c>
    </row>
    <row r="49" spans="1:15" x14ac:dyDescent="0.2">
      <c r="A49" s="1">
        <f>+'TRANSCRIPT INFORMATION'!A47</f>
        <v>30</v>
      </c>
      <c r="B49" s="1" t="str">
        <f>IF('TRANSCRIPT INFORMATION'!E47="Y",+'TRANSCRIPT INFORMATION'!B47,'TRANSCRIPT INFORMATION'!H47)</f>
        <v>CHE 161L</v>
      </c>
      <c r="C49" s="1" t="str">
        <f>IF('TRANSCRIPT INFORMATION'!E47="Y",+'TRANSCRIPT INFORMATION'!C47,'TRANSCRIPT INFORMATION'!I47)</f>
        <v>UNDGRD CHE LAB</v>
      </c>
      <c r="D49" s="12">
        <f>+IF('TRANSCRIPT INFORMATION'!L47="N/A","N/A",'TRANSCRIPT INFORMATION'!L47)</f>
        <v>0</v>
      </c>
      <c r="E49" s="12">
        <f>IF('TRANSCRIPT INFORMATION'!L47="N/A",0,IF('TRANSCRIPT INFORMATION'!E47="Y",'TRANSCRIPT INFORMATION'!D47,IF('TRANSCRIPT INFORMATION'!K47="S",'TRANSCRIPT INFORMATION'!J47,'TRANSCRIPT INFORMATION'!J47*2/3)))</f>
        <v>2</v>
      </c>
      <c r="F49" s="12" t="str">
        <f>+IF('TRANSCRIPT INFORMATION'!O47="N/A","N/A ",'TRANSCRIPT INFORMATION'!O47)</f>
        <v xml:space="preserve">N/A </v>
      </c>
      <c r="G49" s="12">
        <f>IF('TRANSCRIPT INFORMATION'!F47="Y",'TRANSCRIPT INFORMATION'!D47,0)</f>
        <v>0</v>
      </c>
      <c r="H49" s="12">
        <f t="shared" si="7"/>
        <v>0</v>
      </c>
      <c r="I49" s="12">
        <f t="shared" si="8"/>
        <v>0</v>
      </c>
      <c r="J49" s="1">
        <f t="shared" si="9"/>
        <v>0</v>
      </c>
      <c r="K49" s="1">
        <f t="shared" si="10"/>
        <v>0</v>
      </c>
      <c r="L49" s="1">
        <f>IF('TRANSCRIPT INFORMATION'!E47="Y",VLOOKUP(D49,$N$1:$O$15,2,FALSE),0)</f>
        <v>0</v>
      </c>
      <c r="M49" s="1">
        <f>IF('TRANSCRIPT INFORMATION'!F47="Y",VLOOKUP(F49,$N$1:$O$15,2,FALSE),0)</f>
        <v>0</v>
      </c>
      <c r="N49" s="1">
        <f t="shared" si="11"/>
        <v>0</v>
      </c>
      <c r="O49" s="1">
        <f>IF('TRANSCRIPT INFORMATION'!E47="Y",IF('UNOFFICIAL GPA'!D49="N/A",0,'UNOFFICIAL GPA'!E49),0)</f>
        <v>2</v>
      </c>
    </row>
    <row r="50" spans="1:15" x14ac:dyDescent="0.2">
      <c r="A50" s="1">
        <f>+'TRANSCRIPT INFORMATION'!A48</f>
        <v>31</v>
      </c>
      <c r="B50" s="1" t="str">
        <f>IF('TRANSCRIPT INFORMATION'!E48="Y",+'TRANSCRIPT INFORMATION'!B48,'TRANSCRIPT INFORMATION'!H48)</f>
        <v>CHE 162</v>
      </c>
      <c r="C50" s="1" t="str">
        <f>IF('TRANSCRIPT INFORMATION'!E48="Y",+'TRANSCRIPT INFORMATION'!C48,'TRANSCRIPT INFORMATION'!I48)</f>
        <v>ENGINEERING STATISTICS &amp; ANALYSIS</v>
      </c>
      <c r="D50" s="12">
        <f>+IF('TRANSCRIPT INFORMATION'!L48="N/A","N/A",'TRANSCRIPT INFORMATION'!L48)</f>
        <v>0</v>
      </c>
      <c r="E50" s="12">
        <f>IF('TRANSCRIPT INFORMATION'!L48="N/A",0,IF('TRANSCRIPT INFORMATION'!E48="Y",'TRANSCRIPT INFORMATION'!D48,IF('TRANSCRIPT INFORMATION'!K48="S",'TRANSCRIPT INFORMATION'!J48,'TRANSCRIPT INFORMATION'!J48*2/3)))</f>
        <v>2</v>
      </c>
      <c r="F50" s="12" t="str">
        <f>+IF('TRANSCRIPT INFORMATION'!O48="N/A","N/A ",'TRANSCRIPT INFORMATION'!O48)</f>
        <v xml:space="preserve">N/A </v>
      </c>
      <c r="G50" s="12">
        <f>IF('TRANSCRIPT INFORMATION'!F48="Y",'TRANSCRIPT INFORMATION'!D48,0)</f>
        <v>0</v>
      </c>
      <c r="H50" s="12">
        <f t="shared" si="7"/>
        <v>0</v>
      </c>
      <c r="I50" s="12">
        <f t="shared" si="8"/>
        <v>0</v>
      </c>
      <c r="J50" s="1">
        <f t="shared" si="9"/>
        <v>0</v>
      </c>
      <c r="K50" s="1">
        <f t="shared" si="10"/>
        <v>0</v>
      </c>
      <c r="L50" s="1">
        <f>IF('TRANSCRIPT INFORMATION'!E48="Y",VLOOKUP(D50,$N$1:$O$15,2,FALSE),0)</f>
        <v>0</v>
      </c>
      <c r="M50" s="1">
        <f>IF('TRANSCRIPT INFORMATION'!F48="Y",VLOOKUP(F50,$N$1:$O$15,2,FALSE),0)</f>
        <v>0</v>
      </c>
      <c r="N50" s="1">
        <f t="shared" si="11"/>
        <v>0</v>
      </c>
      <c r="O50" s="1">
        <f>IF('TRANSCRIPT INFORMATION'!E48="Y",IF('UNOFFICIAL GPA'!D50="N/A",0,'UNOFFICIAL GPA'!E50),0)</f>
        <v>2</v>
      </c>
    </row>
    <row r="51" spans="1:15" x14ac:dyDescent="0.2">
      <c r="A51" s="1">
        <f>+'TRANSCRIPT INFORMATION'!A49</f>
        <v>32</v>
      </c>
      <c r="B51" s="1" t="str">
        <f>IF('TRANSCRIPT INFORMATION'!E49="Y",+'TRANSCRIPT INFORMATION'!B49,'TRANSCRIPT INFORMATION'!H49)</f>
        <v>CHE 162L</v>
      </c>
      <c r="C51" s="1" t="str">
        <f>IF('TRANSCRIPT INFORMATION'!E49="Y",+'TRANSCRIPT INFORMATION'!C49,'TRANSCRIPT INFORMATION'!I49)</f>
        <v>UNDGRD CHE LAB</v>
      </c>
      <c r="D51" s="12">
        <f>+IF('TRANSCRIPT INFORMATION'!L49="N/A","N/A",'TRANSCRIPT INFORMATION'!L49)</f>
        <v>0</v>
      </c>
      <c r="E51" s="12">
        <f>IF('TRANSCRIPT INFORMATION'!L49="N/A",0,IF('TRANSCRIPT INFORMATION'!E49="Y",'TRANSCRIPT INFORMATION'!D49,IF('TRANSCRIPT INFORMATION'!K49="S",'TRANSCRIPT INFORMATION'!J49,'TRANSCRIPT INFORMATION'!J49*2/3)))</f>
        <v>1</v>
      </c>
      <c r="F51" s="12" t="str">
        <f>+IF('TRANSCRIPT INFORMATION'!O49="N/A","N/A ",'TRANSCRIPT INFORMATION'!O49)</f>
        <v xml:space="preserve">N/A </v>
      </c>
      <c r="G51" s="12">
        <f>IF('TRANSCRIPT INFORMATION'!F49="Y",'TRANSCRIPT INFORMATION'!D49,0)</f>
        <v>0</v>
      </c>
      <c r="H51" s="12">
        <f t="shared" si="7"/>
        <v>0</v>
      </c>
      <c r="I51" s="12">
        <f t="shared" si="8"/>
        <v>0</v>
      </c>
      <c r="J51" s="1">
        <f t="shared" si="9"/>
        <v>0</v>
      </c>
      <c r="K51" s="1">
        <f t="shared" si="10"/>
        <v>0</v>
      </c>
      <c r="L51" s="1">
        <f>IF('TRANSCRIPT INFORMATION'!E49="Y",VLOOKUP(D51,$N$1:$O$15,2,FALSE),0)</f>
        <v>0</v>
      </c>
      <c r="M51" s="1">
        <f>IF('TRANSCRIPT INFORMATION'!F49="Y",VLOOKUP(F51,$N$1:$O$15,2,FALSE),0)</f>
        <v>0</v>
      </c>
      <c r="N51" s="1">
        <f t="shared" si="11"/>
        <v>0</v>
      </c>
      <c r="O51" s="1">
        <f>IF('TRANSCRIPT INFORMATION'!E49="Y",IF('UNOFFICIAL GPA'!D51="N/A",0,'UNOFFICIAL GPA'!E51),0)</f>
        <v>1</v>
      </c>
    </row>
    <row r="52" spans="1:15" x14ac:dyDescent="0.2">
      <c r="A52" s="1">
        <f>+'TRANSCRIPT INFORMATION'!A50</f>
        <v>33</v>
      </c>
      <c r="B52" s="1" t="str">
        <f>IF('TRANSCRIPT INFORMATION'!E50="Y",+'TRANSCRIPT INFORMATION'!B50,'TRANSCRIPT INFORMATION'!H50)</f>
        <v>CHE 165A</v>
      </c>
      <c r="C52" s="1" t="str">
        <f>IF('TRANSCRIPT INFORMATION'!E50="Y",+'TRANSCRIPT INFORMATION'!C50,'TRANSCRIPT INFORMATION'!I50)</f>
        <v>PLANT DESIGN 1</v>
      </c>
      <c r="D52" s="12">
        <f>+IF('TRANSCRIPT INFORMATION'!L50="N/A","N/A",'TRANSCRIPT INFORMATION'!L50)</f>
        <v>0</v>
      </c>
      <c r="E52" s="12">
        <f>IF('TRANSCRIPT INFORMATION'!L50="N/A",0,IF('TRANSCRIPT INFORMATION'!E50="Y",'TRANSCRIPT INFORMATION'!D50,IF('TRANSCRIPT INFORMATION'!K50="S",'TRANSCRIPT INFORMATION'!J50,'TRANSCRIPT INFORMATION'!J50*2/3)))</f>
        <v>1</v>
      </c>
      <c r="F52" s="12" t="str">
        <f>+IF('TRANSCRIPT INFORMATION'!O50="N/A","N/A ",'TRANSCRIPT INFORMATION'!O50)</f>
        <v xml:space="preserve">N/A </v>
      </c>
      <c r="G52" s="12">
        <f>IF('TRANSCRIPT INFORMATION'!F50="Y",'TRANSCRIPT INFORMATION'!D50,0)</f>
        <v>0</v>
      </c>
      <c r="H52" s="12">
        <f t="shared" si="7"/>
        <v>0</v>
      </c>
      <c r="I52" s="12">
        <f t="shared" si="8"/>
        <v>0</v>
      </c>
      <c r="J52" s="1">
        <f t="shared" si="9"/>
        <v>0</v>
      </c>
      <c r="K52" s="1">
        <f t="shared" si="10"/>
        <v>0</v>
      </c>
      <c r="L52" s="1">
        <f>IF('TRANSCRIPT INFORMATION'!E50="Y",VLOOKUP(D52,$N$1:$O$15,2,FALSE),0)</f>
        <v>0</v>
      </c>
      <c r="M52" s="1">
        <f>IF('TRANSCRIPT INFORMATION'!F50="Y",VLOOKUP(F52,$N$1:$O$15,2,FALSE),0)</f>
        <v>0</v>
      </c>
      <c r="N52" s="1">
        <f t="shared" si="11"/>
        <v>0</v>
      </c>
      <c r="O52" s="1">
        <f>IF('TRANSCRIPT INFORMATION'!E50="Y",IF('UNOFFICIAL GPA'!D52="N/A",0,'UNOFFICIAL GPA'!E52),0)</f>
        <v>1</v>
      </c>
    </row>
    <row r="53" spans="1:15" x14ac:dyDescent="0.2">
      <c r="A53" s="1">
        <f>+'TRANSCRIPT INFORMATION'!A51</f>
        <v>34</v>
      </c>
      <c r="B53" s="1" t="str">
        <f>IF('TRANSCRIPT INFORMATION'!E51="Y",+'TRANSCRIPT INFORMATION'!B52,'TRANSCRIPT INFORMATION'!H51)</f>
        <v>CHE 185</v>
      </c>
      <c r="C53" s="1" t="str">
        <f>IF('TRANSCRIPT INFORMATION'!E51="Y",+'TRANSCRIPT INFORMATION'!C52,'TRANSCRIPT INFORMATION'!I51)</f>
        <v>CHEMICAL PROCESS DYNAMICS</v>
      </c>
      <c r="D53" s="12">
        <f>+IF('TRANSCRIPT INFORMATION'!L51="N/A","N/A",'TRANSCRIPT INFORMATION'!L51)</f>
        <v>0</v>
      </c>
      <c r="E53" s="12">
        <f>IF('TRANSCRIPT INFORMATION'!L51="N/A",0,IF('TRANSCRIPT INFORMATION'!E51="Y",'TRANSCRIPT INFORMATION'!D51,IF('TRANSCRIPT INFORMATION'!K51="S",'TRANSCRIPT INFORMATION'!J51,'TRANSCRIPT INFORMATION'!J51*2/3)))</f>
        <v>3</v>
      </c>
      <c r="F53" s="12" t="str">
        <f>+IF('TRANSCRIPT INFORMATION'!O51="N/A","N/A ",'TRANSCRIPT INFORMATION'!O51)</f>
        <v xml:space="preserve">N/A </v>
      </c>
      <c r="G53" s="12">
        <f>IF('TRANSCRIPT INFORMATION'!F51="Y",'TRANSCRIPT INFORMATION'!D51,0)</f>
        <v>0</v>
      </c>
      <c r="H53" s="12">
        <f t="shared" si="7"/>
        <v>0</v>
      </c>
      <c r="I53" s="12">
        <f t="shared" si="8"/>
        <v>0</v>
      </c>
      <c r="J53" s="1">
        <f t="shared" si="9"/>
        <v>0</v>
      </c>
      <c r="K53" s="1">
        <f t="shared" si="10"/>
        <v>0</v>
      </c>
      <c r="L53" s="1">
        <f>IF('TRANSCRIPT INFORMATION'!E51="Y",VLOOKUP(D53,$N$1:$O$15,2,FALSE),0)</f>
        <v>0</v>
      </c>
      <c r="M53" s="1">
        <f>IF('TRANSCRIPT INFORMATION'!F51="Y",VLOOKUP(F53,$N$1:$O$15,2,FALSE),0)</f>
        <v>0</v>
      </c>
      <c r="N53" s="1">
        <f t="shared" si="11"/>
        <v>0</v>
      </c>
      <c r="O53" s="1">
        <f>IF('TRANSCRIPT INFORMATION'!E51="Y",IF('UNOFFICIAL GPA'!D53="N/A",0,'UNOFFICIAL GPA'!E53),0)</f>
        <v>3</v>
      </c>
    </row>
    <row r="54" spans="1:15" x14ac:dyDescent="0.2">
      <c r="A54" s="1">
        <f>+'TRANSCRIPT INFORMATION'!A52</f>
        <v>35</v>
      </c>
      <c r="B54" s="1" t="str">
        <f>IF('TRANSCRIPT INFORMATION'!E52="Y",+'TRANSCRIPT INFORMATION'!B53,'TRANSCRIPT INFORMATION'!H52)</f>
        <v>CHE 190</v>
      </c>
      <c r="C54" s="1" t="str">
        <f>IF('TRANSCRIPT INFORMATION'!E52="Y",+'TRANSCRIPT INFORMATION'!C53,'TRANSCRIPT INFORMATION'!I52)</f>
        <v>INTRO. TO TRANSPORT PHENOMENA</v>
      </c>
      <c r="D54" s="12">
        <f>+IF('TRANSCRIPT INFORMATION'!L52="N/A","N/A",'TRANSCRIPT INFORMATION'!L52)</f>
        <v>0</v>
      </c>
      <c r="E54" s="12">
        <f>IF('TRANSCRIPT INFORMATION'!L52="N/A",0,IF('TRANSCRIPT INFORMATION'!E52="Y",'TRANSCRIPT INFORMATION'!D52,IF('TRANSCRIPT INFORMATION'!K52="S",'TRANSCRIPT INFORMATION'!J52,'TRANSCRIPT INFORMATION'!J52*2/3)))</f>
        <v>3</v>
      </c>
      <c r="F54" s="12" t="str">
        <f>+IF('TRANSCRIPT INFORMATION'!O52="N/A","N/A ",'TRANSCRIPT INFORMATION'!O52)</f>
        <v xml:space="preserve">N/A </v>
      </c>
      <c r="G54" s="12">
        <f>IF('TRANSCRIPT INFORMATION'!F52="Y",'TRANSCRIPT INFORMATION'!D52,0)</f>
        <v>0</v>
      </c>
      <c r="H54" s="12">
        <f t="shared" si="7"/>
        <v>0</v>
      </c>
      <c r="I54" s="12">
        <f t="shared" si="8"/>
        <v>0</v>
      </c>
      <c r="J54" s="1">
        <f t="shared" si="9"/>
        <v>0</v>
      </c>
      <c r="K54" s="1">
        <f t="shared" si="10"/>
        <v>0</v>
      </c>
      <c r="L54" s="1">
        <f>IF('TRANSCRIPT INFORMATION'!E52="Y",VLOOKUP(D54,$N$1:$O$15,2,FALSE),0)</f>
        <v>0</v>
      </c>
      <c r="M54" s="1">
        <f>IF('TRANSCRIPT INFORMATION'!F52="Y",VLOOKUP(F54,$N$1:$O$15,2,FALSE),0)</f>
        <v>0</v>
      </c>
      <c r="N54" s="1">
        <f t="shared" si="11"/>
        <v>0</v>
      </c>
      <c r="O54" s="1">
        <f>IF('TRANSCRIPT INFORMATION'!E52="Y",IF('UNOFFICIAL GPA'!D54="N/A",0,'UNOFFICIAL GPA'!E54),0)</f>
        <v>3</v>
      </c>
    </row>
    <row r="55" spans="1:15" x14ac:dyDescent="0.2">
      <c r="A55" s="1">
        <f>+'TRANSCRIPT INFORMATION'!A53</f>
        <v>36</v>
      </c>
      <c r="B55" s="1" t="str">
        <f>IF('TRANSCRIPT INFORMATION'!E53="Y",+'TRANSCRIPT INFORMATION'!B54,'TRANSCRIPT INFORMATION'!H53)</f>
        <v>ENGR 100W</v>
      </c>
      <c r="C55" s="1" t="str">
        <f>IF('TRANSCRIPT INFORMATION'!E53="Y",+'TRANSCRIPT INFORMATION'!C54,'TRANSCRIPT INFORMATION'!I53)</f>
        <v>ENGINEERING REPORTS</v>
      </c>
      <c r="D55" s="12">
        <f>+IF('TRANSCRIPT INFORMATION'!L53="N/A","N/A",'TRANSCRIPT INFORMATION'!L53)</f>
        <v>0</v>
      </c>
      <c r="E55" s="12">
        <f>IF('TRANSCRIPT INFORMATION'!L53="N/A",0,IF('TRANSCRIPT INFORMATION'!E53="Y",'TRANSCRIPT INFORMATION'!D53,IF('TRANSCRIPT INFORMATION'!K53="S",'TRANSCRIPT INFORMATION'!J53,'TRANSCRIPT INFORMATION'!J53*2/3)))</f>
        <v>3</v>
      </c>
      <c r="F55" s="12" t="str">
        <f>+IF('TRANSCRIPT INFORMATION'!O53="N/A","N/A ",'TRANSCRIPT INFORMATION'!O53)</f>
        <v xml:space="preserve">N/A </v>
      </c>
      <c r="G55" s="12">
        <f>IF('TRANSCRIPT INFORMATION'!F53="Y",'TRANSCRIPT INFORMATION'!D53,0)</f>
        <v>0</v>
      </c>
      <c r="H55" s="12">
        <f t="shared" si="7"/>
        <v>0</v>
      </c>
      <c r="I55" s="12">
        <f t="shared" si="8"/>
        <v>0</v>
      </c>
      <c r="J55" s="1">
        <f t="shared" si="9"/>
        <v>0</v>
      </c>
      <c r="K55" s="1">
        <f t="shared" si="10"/>
        <v>0</v>
      </c>
      <c r="L55" s="1">
        <f>IF('TRANSCRIPT INFORMATION'!E53="Y",VLOOKUP(D55,$N$1:$O$15,2,FALSE),0)</f>
        <v>0</v>
      </c>
      <c r="M55" s="1">
        <f>IF('TRANSCRIPT INFORMATION'!F53="Y",VLOOKUP(F55,$N$1:$O$15,2,FALSE),0)</f>
        <v>0</v>
      </c>
      <c r="N55" s="1">
        <f t="shared" si="11"/>
        <v>0</v>
      </c>
      <c r="O55" s="1">
        <f>IF('TRANSCRIPT INFORMATION'!E53="Y",IF('UNOFFICIAL GPA'!D55="N/A",0,'UNOFFICIAL GPA'!E55),0)</f>
        <v>3</v>
      </c>
    </row>
    <row r="56" spans="1:15" x14ac:dyDescent="0.2">
      <c r="A56" s="1">
        <f>+'TRANSCRIPT INFORMATION'!A54</f>
        <v>37</v>
      </c>
      <c r="B56" s="1" t="e">
        <f>IF('TRANSCRIPT INFORMATION'!E54="Y",+'TRANSCRIPT INFORMATION'!#REF!,'TRANSCRIPT INFORMATION'!H54)</f>
        <v>#REF!</v>
      </c>
      <c r="C56" s="1" t="e">
        <f>IF('TRANSCRIPT INFORMATION'!E54="Y",+'TRANSCRIPT INFORMATION'!#REF!,'TRANSCRIPT INFORMATION'!I54)</f>
        <v>#REF!</v>
      </c>
      <c r="D56" s="12">
        <f>+IF('TRANSCRIPT INFORMATION'!L54="N/A","N/A",'TRANSCRIPT INFORMATION'!L54)</f>
        <v>0</v>
      </c>
      <c r="E56" s="12">
        <f>IF('TRANSCRIPT INFORMATION'!L54="N/A",0,IF('TRANSCRIPT INFORMATION'!E54="Y",'TRANSCRIPT INFORMATION'!D54,IF('TRANSCRIPT INFORMATION'!K54="S",'TRANSCRIPT INFORMATION'!J54,'TRANSCRIPT INFORMATION'!J54*2/3)))</f>
        <v>3</v>
      </c>
      <c r="F56" s="12" t="str">
        <f>+IF('TRANSCRIPT INFORMATION'!O54="N/A","N/A ",'TRANSCRIPT INFORMATION'!O54)</f>
        <v xml:space="preserve">N/A </v>
      </c>
      <c r="G56" s="12">
        <f>IF('TRANSCRIPT INFORMATION'!F54="Y",'TRANSCRIPT INFORMATION'!D54,0)</f>
        <v>0</v>
      </c>
      <c r="H56" s="12">
        <f t="shared" si="7"/>
        <v>0</v>
      </c>
      <c r="I56" s="12">
        <f t="shared" si="8"/>
        <v>0</v>
      </c>
      <c r="J56" s="1">
        <f t="shared" si="9"/>
        <v>0</v>
      </c>
      <c r="K56" s="1">
        <f t="shared" si="10"/>
        <v>0</v>
      </c>
      <c r="L56" s="1">
        <f>IF('TRANSCRIPT INFORMATION'!E54="Y",VLOOKUP(D56,$N$1:$O$15,2,FALSE),0)</f>
        <v>0</v>
      </c>
      <c r="M56" s="1">
        <f>IF('TRANSCRIPT INFORMATION'!F54="Y",VLOOKUP(F56,$N$1:$O$15,2,FALSE),0)</f>
        <v>0</v>
      </c>
      <c r="N56" s="1">
        <f t="shared" si="11"/>
        <v>0</v>
      </c>
      <c r="O56" s="1">
        <f>IF('TRANSCRIPT INFORMATION'!E54="Y",IF('UNOFFICIAL GPA'!D56="N/A",0,'UNOFFICIAL GPA'!E56),0)</f>
        <v>3</v>
      </c>
    </row>
    <row r="57" spans="1:15" x14ac:dyDescent="0.2">
      <c r="A57" s="1">
        <f>+'TRANSCRIPT INFORMATION'!A55</f>
        <v>38</v>
      </c>
      <c r="B57" s="1">
        <f>IF('TRANSCRIPT INFORMATION'!E55="Y",+'TRANSCRIPT INFORMATION'!B55,'TRANSCRIPT INFORMATION'!H55)</f>
        <v>0</v>
      </c>
      <c r="C57" s="1">
        <f>IF('TRANSCRIPT INFORMATION'!E55="Y",+'TRANSCRIPT INFORMATION'!C55,'TRANSCRIPT INFORMATION'!I55)</f>
        <v>0</v>
      </c>
      <c r="D57" s="12">
        <f>+IF('TRANSCRIPT INFORMATION'!L55="N/A","N/A",'TRANSCRIPT INFORMATION'!L55)</f>
        <v>0</v>
      </c>
      <c r="E57" s="12">
        <f>IF('TRANSCRIPT INFORMATION'!L55="N/A",0,IF('TRANSCRIPT INFORMATION'!E55="Y",'TRANSCRIPT INFORMATION'!D55,IF('TRANSCRIPT INFORMATION'!K55="S",'TRANSCRIPT INFORMATION'!J55,'TRANSCRIPT INFORMATION'!J55*2/3)))</f>
        <v>0</v>
      </c>
      <c r="F57" s="12" t="str">
        <f>+IF('TRANSCRIPT INFORMATION'!O55="N/A","N/A ",'TRANSCRIPT INFORMATION'!O55)</f>
        <v xml:space="preserve">N/A </v>
      </c>
      <c r="G57" s="12">
        <f>IF('TRANSCRIPT INFORMATION'!F55="Y",'TRANSCRIPT INFORMATION'!D55,0)</f>
        <v>0</v>
      </c>
      <c r="H57" s="12">
        <f t="shared" si="7"/>
        <v>0</v>
      </c>
      <c r="I57" s="12">
        <f t="shared" si="8"/>
        <v>0</v>
      </c>
      <c r="J57" s="1">
        <f t="shared" si="9"/>
        <v>0</v>
      </c>
      <c r="K57" s="1">
        <f t="shared" si="10"/>
        <v>0</v>
      </c>
      <c r="L57" s="1">
        <f>IF('TRANSCRIPT INFORMATION'!E55="Y",VLOOKUP(D57,$N$1:$O$15,2,FALSE),0)</f>
        <v>0</v>
      </c>
      <c r="M57" s="1">
        <f>IF('TRANSCRIPT INFORMATION'!F55="Y",VLOOKUP(F57,$N$1:$O$15,2,FALSE),0)</f>
        <v>0</v>
      </c>
      <c r="N57" s="1">
        <f t="shared" si="11"/>
        <v>0</v>
      </c>
      <c r="O57" s="1">
        <f>IF('TRANSCRIPT INFORMATION'!E55="Y",IF('UNOFFICIAL GPA'!D57="N/A",0,'UNOFFICIAL GPA'!E57),0)</f>
        <v>0</v>
      </c>
    </row>
    <row r="58" spans="1:15" s="20" customFormat="1" x14ac:dyDescent="0.2">
      <c r="A58" s="16" t="s">
        <v>95</v>
      </c>
      <c r="B58" s="18"/>
      <c r="C58" s="18"/>
      <c r="D58" s="19"/>
      <c r="E58" s="19">
        <f>SUM(E38:E57)</f>
        <v>45</v>
      </c>
      <c r="F58" s="19"/>
      <c r="G58" s="19">
        <f>SUM(G38:G57)</f>
        <v>0</v>
      </c>
      <c r="H58" s="19">
        <f t="shared" ref="H58:O58" si="12">SUM(H38:H57)</f>
        <v>0</v>
      </c>
      <c r="I58" s="19">
        <f t="shared" si="12"/>
        <v>0</v>
      </c>
      <c r="J58" s="19">
        <f t="shared" si="12"/>
        <v>0</v>
      </c>
      <c r="K58" s="19">
        <f t="shared" si="12"/>
        <v>0</v>
      </c>
      <c r="L58" s="19">
        <f t="shared" si="12"/>
        <v>0</v>
      </c>
      <c r="M58" s="19">
        <f t="shared" si="12"/>
        <v>0</v>
      </c>
      <c r="N58" s="19">
        <f t="shared" si="12"/>
        <v>0</v>
      </c>
      <c r="O58" s="19">
        <f t="shared" si="12"/>
        <v>45</v>
      </c>
    </row>
    <row r="59" spans="1:15" x14ac:dyDescent="0.2">
      <c r="A59" s="1">
        <f>+'TRANSCRIPT INFORMATION'!A57</f>
        <v>39</v>
      </c>
      <c r="B59" s="1">
        <f>IF('TRANSCRIPT INFORMATION'!E57="Y",+'TRANSCRIPT INFORMATION'!B57,'TRANSCRIPT INFORMATION'!H57)</f>
        <v>0</v>
      </c>
      <c r="C59" s="1">
        <f>IF('TRANSCRIPT INFORMATION'!E57="Y",+'TRANSCRIPT INFORMATION'!C57,'TRANSCRIPT INFORMATION'!I57)</f>
        <v>0</v>
      </c>
      <c r="D59" s="12">
        <f>+IF('TRANSCRIPT INFORMATION'!L57="N/A","N/A",'TRANSCRIPT INFORMATION'!L57)</f>
        <v>0</v>
      </c>
      <c r="E59" s="12">
        <f>IF('TRANSCRIPT INFORMATION'!L57="N/A",0,IF('TRANSCRIPT INFORMATION'!E57="Y",'TRANSCRIPT INFORMATION'!D57,IF('TRANSCRIPT INFORMATION'!K57="S",'TRANSCRIPT INFORMATION'!J57,'TRANSCRIPT INFORMATION'!J57*2/3)))</f>
        <v>0</v>
      </c>
      <c r="F59" s="12" t="str">
        <f>+IF('TRANSCRIPT INFORMATION'!O57="N/A","N/A ",'TRANSCRIPT INFORMATION'!O57)</f>
        <v xml:space="preserve">N/A </v>
      </c>
      <c r="G59" s="12">
        <f>IF('TRANSCRIPT INFORMATION'!F57="Y",'TRANSCRIPT INFORMATION'!D57,0)</f>
        <v>0</v>
      </c>
      <c r="H59" s="12">
        <f>VLOOKUP(D59,$N$1:$O$15,2)</f>
        <v>0</v>
      </c>
      <c r="I59" s="12">
        <f>VLOOKUP(F59,$N$1:$O$15,2)</f>
        <v>0</v>
      </c>
      <c r="J59" s="1">
        <f>+E59*H59+G59*I59</f>
        <v>0</v>
      </c>
      <c r="K59" s="1">
        <f>IF(D59=0,0,E59)+IF(F59=0,0,G59)</f>
        <v>0</v>
      </c>
      <c r="L59" s="1">
        <f>IF('TRANSCRIPT INFORMATION'!E57="Y",VLOOKUP(D59,$N$1:$O$15,2,FALSE),0)</f>
        <v>0</v>
      </c>
      <c r="M59" s="1">
        <f>IF('TRANSCRIPT INFORMATION'!F57="Y",VLOOKUP(F59,$N$1:$O$15,2,FALSE),0)</f>
        <v>0</v>
      </c>
      <c r="N59" s="1">
        <f>+E59*L59+G59*M59</f>
        <v>0</v>
      </c>
      <c r="O59" s="1">
        <f>IF('TRANSCRIPT INFORMATION'!E57="Y",IF('UNOFFICIAL GPA'!D59="N/A",0,'UNOFFICIAL GPA'!E59),0)</f>
        <v>0</v>
      </c>
    </row>
    <row r="60" spans="1:15" x14ac:dyDescent="0.2">
      <c r="A60" s="1">
        <f>+'TRANSCRIPT INFORMATION'!A58</f>
        <v>40</v>
      </c>
      <c r="B60" s="1">
        <f>IF('TRANSCRIPT INFORMATION'!E60="Y",+'TRANSCRIPT INFORMATION'!B60,'TRANSCRIPT INFORMATION'!H60)</f>
        <v>0</v>
      </c>
      <c r="C60" s="1">
        <f>IF('TRANSCRIPT INFORMATION'!E60="Y",+'TRANSCRIPT INFORMATION'!C60,'TRANSCRIPT INFORMATION'!I60)</f>
        <v>0</v>
      </c>
      <c r="D60" s="12">
        <f>+IF('TRANSCRIPT INFORMATION'!L60="N/A","N/A",'TRANSCRIPT INFORMATION'!L60)</f>
        <v>0</v>
      </c>
      <c r="E60" s="12">
        <f>IF('TRANSCRIPT INFORMATION'!L60="N/A",0,IF('TRANSCRIPT INFORMATION'!E60="Y",'TRANSCRIPT INFORMATION'!D60,IF('TRANSCRIPT INFORMATION'!K60="S",'TRANSCRIPT INFORMATION'!J60,'TRANSCRIPT INFORMATION'!J60*2/3)))</f>
        <v>0</v>
      </c>
      <c r="F60" s="12" t="str">
        <f>+IF('TRANSCRIPT INFORMATION'!O58="N/A","N/A ",'TRANSCRIPT INFORMATION'!O58)</f>
        <v xml:space="preserve">N/A </v>
      </c>
      <c r="G60" s="12">
        <f>IF('TRANSCRIPT INFORMATION'!F60="Y",'TRANSCRIPT INFORMATION'!D60,0)</f>
        <v>0</v>
      </c>
      <c r="H60" s="12">
        <f>VLOOKUP(D60,$N$1:$O$15,2)</f>
        <v>0</v>
      </c>
      <c r="I60" s="12">
        <f>VLOOKUP(F60,$N$1:$O$15,2)</f>
        <v>0</v>
      </c>
      <c r="J60" s="1">
        <f>+E60*H60+G60*I60</f>
        <v>0</v>
      </c>
      <c r="K60" s="1">
        <f>IF(D60=0,0,E60)+IF(F60=0,0,G60)</f>
        <v>0</v>
      </c>
      <c r="L60" s="1">
        <f>IF('TRANSCRIPT INFORMATION'!E60="Y",VLOOKUP(D60,$N$1:$O$15,2,FALSE),0)</f>
        <v>0</v>
      </c>
      <c r="M60" s="1">
        <f>IF('TRANSCRIPT INFORMATION'!F60="Y",VLOOKUP(F60,$N$1:$O$15,2,FALSE),0)</f>
        <v>0</v>
      </c>
      <c r="N60" s="1">
        <f>+E60*L60+G60*M60</f>
        <v>0</v>
      </c>
      <c r="O60" s="1">
        <f>IF('TRANSCRIPT INFORMATION'!E60="Y",IF('UNOFFICIAL GPA'!D60="N/A",0,'UNOFFICIAL GPA'!E60),0)</f>
        <v>0</v>
      </c>
    </row>
    <row r="61" spans="1:15" x14ac:dyDescent="0.2">
      <c r="A61" s="1">
        <f>+'TRANSCRIPT INFORMATION'!A59</f>
        <v>41</v>
      </c>
      <c r="B61" s="1">
        <f>IF('TRANSCRIPT INFORMATION'!E61="Y",+'TRANSCRIPT INFORMATION'!B61,'TRANSCRIPT INFORMATION'!H61)</f>
        <v>0</v>
      </c>
      <c r="C61" s="1">
        <f>IF('TRANSCRIPT INFORMATION'!E61="Y",+'TRANSCRIPT INFORMATION'!C61,'TRANSCRIPT INFORMATION'!I61)</f>
        <v>0</v>
      </c>
      <c r="D61" s="12">
        <f>+IF('TRANSCRIPT INFORMATION'!L61="N/A","N/A",'TRANSCRIPT INFORMATION'!L61)</f>
        <v>0</v>
      </c>
      <c r="E61" s="12">
        <f>IF('TRANSCRIPT INFORMATION'!L61="N/A",0,IF('TRANSCRIPT INFORMATION'!E61="Y",'TRANSCRIPT INFORMATION'!D61,IF('TRANSCRIPT INFORMATION'!K61="S",'TRANSCRIPT INFORMATION'!J61,'TRANSCRIPT INFORMATION'!J61*2/3)))</f>
        <v>0</v>
      </c>
      <c r="F61" s="12" t="str">
        <f>+IF('TRANSCRIPT INFORMATION'!O59="N/A","N/A ",'TRANSCRIPT INFORMATION'!O59)</f>
        <v xml:space="preserve">N/A </v>
      </c>
      <c r="G61" s="12">
        <f>IF('TRANSCRIPT INFORMATION'!F61="Y",'TRANSCRIPT INFORMATION'!D61,0)</f>
        <v>0</v>
      </c>
      <c r="H61" s="12">
        <f>VLOOKUP(D61,$N$1:$O$15,2)</f>
        <v>0</v>
      </c>
      <c r="I61" s="12">
        <f>VLOOKUP(F61,$N$1:$O$15,2)</f>
        <v>0</v>
      </c>
      <c r="J61" s="1">
        <f>+E61*H61+G61*I61</f>
        <v>0</v>
      </c>
      <c r="K61" s="1">
        <f>IF(D61=0,0,E61)+IF(F61=0,0,G61)</f>
        <v>0</v>
      </c>
      <c r="L61" s="1">
        <f>IF('TRANSCRIPT INFORMATION'!E61="Y",VLOOKUP(D61,$N$1:$O$15,2,FALSE),0)</f>
        <v>0</v>
      </c>
      <c r="M61" s="1">
        <f>IF('TRANSCRIPT INFORMATION'!F61="Y",VLOOKUP(F61,$N$1:$O$15,2,FALSE),0)</f>
        <v>0</v>
      </c>
      <c r="N61" s="1">
        <f>+E61*L61+G61*M61</f>
        <v>0</v>
      </c>
      <c r="O61" s="1">
        <f>IF('TRANSCRIPT INFORMATION'!E61="Y",IF('UNOFFICIAL GPA'!D61="N/A",0,'UNOFFICIAL GPA'!E61),0)</f>
        <v>0</v>
      </c>
    </row>
    <row r="62" spans="1:15" x14ac:dyDescent="0.2">
      <c r="A62" s="12">
        <f>+'TRANSCRIPT INFORMATION'!A62</f>
        <v>44</v>
      </c>
      <c r="B62" s="1" t="e">
        <f>IF('TRANSCRIPT INFORMATION'!#REF!="Y",+'TRANSCRIPT INFORMATION'!#REF!,'TRANSCRIPT INFORMATION'!#REF!)</f>
        <v>#REF!</v>
      </c>
      <c r="C62" s="1" t="e">
        <f>IF('TRANSCRIPT INFORMATION'!#REF!="Y",+'TRANSCRIPT INFORMATION'!#REF!,'TRANSCRIPT INFORMATION'!#REF!)</f>
        <v>#REF!</v>
      </c>
      <c r="D62" s="12" t="e">
        <f>+IF('TRANSCRIPT INFORMATION'!#REF!="N/A","N/A",'TRANSCRIPT INFORMATION'!#REF!)</f>
        <v>#REF!</v>
      </c>
      <c r="E62" s="12" t="e">
        <f>IF('TRANSCRIPT INFORMATION'!#REF!="N/A",0,IF('TRANSCRIPT INFORMATION'!#REF!="Y",'TRANSCRIPT INFORMATION'!#REF!,IF('TRANSCRIPT INFORMATION'!#REF!="S",'TRANSCRIPT INFORMATION'!#REF!,'TRANSCRIPT INFORMATION'!#REF!*2/3)))</f>
        <v>#REF!</v>
      </c>
      <c r="F62" s="12" t="str">
        <f>+IF('TRANSCRIPT INFORMATION'!O61="N/A","N/A ",'TRANSCRIPT INFORMATION'!O61)</f>
        <v xml:space="preserve">N/A </v>
      </c>
      <c r="G62" s="12" t="e">
        <f>IF('TRANSCRIPT INFORMATION'!#REF!="Y",'TRANSCRIPT INFORMATION'!#REF!,0)</f>
        <v>#REF!</v>
      </c>
      <c r="H62" s="12" t="e">
        <f>VLOOKUP(D62,$N$1:$O$15,2)</f>
        <v>#REF!</v>
      </c>
      <c r="I62" s="12">
        <f>VLOOKUP(F62,$N$1:$O$15,2)</f>
        <v>0</v>
      </c>
      <c r="J62" s="1" t="e">
        <f>+E62*H62+G62*I62</f>
        <v>#REF!</v>
      </c>
      <c r="K62" s="1" t="e">
        <f>IF(D62=0,0,E62)+IF(F62=0,0,G62)</f>
        <v>#REF!</v>
      </c>
      <c r="L62" s="1" t="e">
        <f>IF('TRANSCRIPT INFORMATION'!#REF!="Y",VLOOKUP(D62,$N$1:$O$15,2,FALSE),0)</f>
        <v>#REF!</v>
      </c>
      <c r="M62" s="1" t="e">
        <f>IF('TRANSCRIPT INFORMATION'!#REF!="Y",VLOOKUP(F62,$N$1:$O$15,2,FALSE),0)</f>
        <v>#REF!</v>
      </c>
      <c r="N62" s="1" t="e">
        <f>+E62*L62+G62*M62</f>
        <v>#REF!</v>
      </c>
      <c r="O62" s="1" t="e">
        <f>IF('TRANSCRIPT INFORMATION'!#REF!="Y",IF('UNOFFICIAL GPA'!D62="N/A",0,'UNOFFICIAL GPA'!E62),0)</f>
        <v>#REF!</v>
      </c>
    </row>
    <row r="63" spans="1:15" s="21" customFormat="1" x14ac:dyDescent="0.2">
      <c r="A63" s="18" t="s">
        <v>95</v>
      </c>
      <c r="B63" s="18"/>
      <c r="C63" s="18"/>
      <c r="D63" s="18"/>
      <c r="E63" s="18" t="e">
        <f>SUM(E59:E62)</f>
        <v>#REF!</v>
      </c>
      <c r="F63" s="18"/>
      <c r="G63" s="18" t="e">
        <f>SUM(G59:G62)</f>
        <v>#REF!</v>
      </c>
      <c r="H63" s="18" t="e">
        <f t="shared" ref="H63:O63" si="13">SUM(H59:H62)</f>
        <v>#REF!</v>
      </c>
      <c r="I63" s="18">
        <f t="shared" si="13"/>
        <v>0</v>
      </c>
      <c r="J63" s="18" t="e">
        <f t="shared" si="13"/>
        <v>#REF!</v>
      </c>
      <c r="K63" s="18" t="e">
        <f t="shared" si="13"/>
        <v>#REF!</v>
      </c>
      <c r="L63" s="18" t="e">
        <f t="shared" si="13"/>
        <v>#REF!</v>
      </c>
      <c r="M63" s="18" t="e">
        <f t="shared" si="13"/>
        <v>#REF!</v>
      </c>
      <c r="N63" s="18" t="e">
        <f t="shared" si="13"/>
        <v>#REF!</v>
      </c>
      <c r="O63" s="18" t="e">
        <f t="shared" si="13"/>
        <v>#REF!</v>
      </c>
    </row>
    <row r="64" spans="1:15"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sheetData>
  <mergeCells count="4">
    <mergeCell ref="C7:E7"/>
    <mergeCell ref="C8:E8"/>
    <mergeCell ref="C9:E9"/>
    <mergeCell ref="C10:E10"/>
  </mergeCells>
  <phoneticPr fontId="0" type="noConversion"/>
  <pageMargins left="0.25" right="0.51" top="0.56999999999999995" bottom="0.51" header="0.5" footer="0.5"/>
  <pageSetup scale="6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96"/>
  <sheetViews>
    <sheetView showZeros="0" workbookViewId="0">
      <selection activeCell="A93" sqref="A93"/>
    </sheetView>
  </sheetViews>
  <sheetFormatPr defaultRowHeight="12.75" x14ac:dyDescent="0.2"/>
  <cols>
    <col min="1" max="1" width="30.85546875" customWidth="1"/>
    <col min="2" max="2" width="8.28515625" customWidth="1"/>
    <col min="3" max="3" width="12" customWidth="1"/>
    <col min="4" max="4" width="5.7109375" customWidth="1"/>
    <col min="6" max="6" width="40.85546875" customWidth="1"/>
    <col min="7" max="7" width="8.28515625" customWidth="1"/>
    <col min="8" max="8" width="12" customWidth="1"/>
    <col min="9" max="9" width="5.7109375" customWidth="1"/>
  </cols>
  <sheetData>
    <row r="1" spans="1:9" x14ac:dyDescent="0.2">
      <c r="A1" t="s">
        <v>122</v>
      </c>
    </row>
    <row r="2" spans="1:9" x14ac:dyDescent="0.2">
      <c r="A2" t="s">
        <v>126</v>
      </c>
    </row>
    <row r="4" spans="1:9" x14ac:dyDescent="0.2">
      <c r="A4" t="s">
        <v>160</v>
      </c>
      <c r="F4" t="s">
        <v>159</v>
      </c>
    </row>
    <row r="5" spans="1:9" x14ac:dyDescent="0.2">
      <c r="A5" s="1" t="s">
        <v>123</v>
      </c>
      <c r="B5" s="1" t="s">
        <v>65</v>
      </c>
      <c r="C5" s="1" t="s">
        <v>124</v>
      </c>
      <c r="D5" s="1" t="s">
        <v>125</v>
      </c>
      <c r="F5" s="1" t="s">
        <v>123</v>
      </c>
      <c r="G5" s="1" t="s">
        <v>65</v>
      </c>
      <c r="H5" s="1" t="s">
        <v>124</v>
      </c>
      <c r="I5" s="1" t="s">
        <v>125</v>
      </c>
    </row>
    <row r="6" spans="1:9" x14ac:dyDescent="0.2">
      <c r="A6" s="1" t="str">
        <f>+'TRANSCRIPT INFORMATION'!B16</f>
        <v>MATH 30</v>
      </c>
      <c r="B6" s="1">
        <f>IF(+'TRANSCRIPT INFORMATION'!L16="",0,IF('TRANSCRIPT INFORMATION'!L16="N/A",0,'TRANSCRIPT INFORMATION'!L16))</f>
        <v>0</v>
      </c>
      <c r="C6" s="1">
        <f>+'TRANSCRIPT INFORMATION'!M16</f>
        <v>0</v>
      </c>
      <c r="D6" s="1">
        <f>+'TRANSCRIPT INFORMATION'!N16</f>
        <v>0</v>
      </c>
      <c r="F6" s="1">
        <v>0</v>
      </c>
      <c r="G6" s="1">
        <v>0</v>
      </c>
      <c r="H6" s="1">
        <v>0</v>
      </c>
      <c r="I6" s="1">
        <v>0</v>
      </c>
    </row>
    <row r="7" spans="1:9" x14ac:dyDescent="0.2">
      <c r="A7" s="1" t="str">
        <f>+'TRANSCRIPT INFORMATION'!B17</f>
        <v>MATH 31</v>
      </c>
      <c r="B7" s="1">
        <f>IF(+'TRANSCRIPT INFORMATION'!L17="",0,IF('TRANSCRIPT INFORMATION'!L17="N/A",0,'TRANSCRIPT INFORMATION'!L17))</f>
        <v>0</v>
      </c>
      <c r="C7" s="1">
        <f>+'TRANSCRIPT INFORMATION'!M17</f>
        <v>0</v>
      </c>
      <c r="D7" s="1">
        <f>+'TRANSCRIPT INFORMATION'!N17</f>
        <v>0</v>
      </c>
      <c r="F7" s="1">
        <v>0</v>
      </c>
      <c r="G7" s="1">
        <v>0</v>
      </c>
      <c r="H7" s="1">
        <v>0</v>
      </c>
      <c r="I7" s="1">
        <v>0</v>
      </c>
    </row>
    <row r="8" spans="1:9" x14ac:dyDescent="0.2">
      <c r="A8" s="1" t="str">
        <f>+'TRANSCRIPT INFORMATION'!B18</f>
        <v>MATH 32</v>
      </c>
      <c r="B8" s="1">
        <f>IF(+'TRANSCRIPT INFORMATION'!L18="",0,IF('TRANSCRIPT INFORMATION'!L18="N/A",0,'TRANSCRIPT INFORMATION'!L18))</f>
        <v>0</v>
      </c>
      <c r="C8" s="1">
        <f>+'TRANSCRIPT INFORMATION'!M18</f>
        <v>0</v>
      </c>
      <c r="D8" s="1">
        <f>+'TRANSCRIPT INFORMATION'!N18</f>
        <v>0</v>
      </c>
      <c r="F8" s="1">
        <v>0</v>
      </c>
      <c r="G8" s="1">
        <v>0</v>
      </c>
      <c r="H8" s="1">
        <v>0</v>
      </c>
      <c r="I8" s="1">
        <v>0</v>
      </c>
    </row>
    <row r="9" spans="1:9" x14ac:dyDescent="0.2">
      <c r="A9" s="1">
        <f>+'TRANSCRIPT INFORMATION'!B19</f>
        <v>0</v>
      </c>
      <c r="B9" s="1">
        <f>IF(+'TRANSCRIPT INFORMATION'!L19="",0,IF('TRANSCRIPT INFORMATION'!L19="N/A",0,'TRANSCRIPT INFORMATION'!L19))</f>
        <v>0</v>
      </c>
      <c r="C9" s="1">
        <f>+'TRANSCRIPT INFORMATION'!M19</f>
        <v>0</v>
      </c>
      <c r="D9" s="1">
        <f>+'TRANSCRIPT INFORMATION'!N19</f>
        <v>0</v>
      </c>
      <c r="F9" s="1" t="s">
        <v>190</v>
      </c>
      <c r="G9" s="1">
        <v>0</v>
      </c>
      <c r="H9" s="1">
        <v>0</v>
      </c>
      <c r="I9" s="1">
        <v>0</v>
      </c>
    </row>
    <row r="10" spans="1:9" x14ac:dyDescent="0.2">
      <c r="A10" s="1" t="str">
        <f>+'TRANSCRIPT INFORMATION'!B20</f>
        <v>MATH 133A</v>
      </c>
      <c r="B10" s="1">
        <f>IF(+'TRANSCRIPT INFORMATION'!L20="",0,IF('TRANSCRIPT INFORMATION'!L20="N/A",0,'TRANSCRIPT INFORMATION'!L20))</f>
        <v>0</v>
      </c>
      <c r="C10" s="1">
        <f>+'TRANSCRIPT INFORMATION'!M20</f>
        <v>0</v>
      </c>
      <c r="D10" s="1">
        <f>+'TRANSCRIPT INFORMATION'!N20</f>
        <v>0</v>
      </c>
      <c r="F10" s="1" t="s">
        <v>131</v>
      </c>
      <c r="G10" s="1">
        <v>0</v>
      </c>
      <c r="H10" s="1">
        <v>0</v>
      </c>
      <c r="I10" s="1">
        <v>0</v>
      </c>
    </row>
    <row r="11" spans="1:9" x14ac:dyDescent="0.2">
      <c r="A11" s="1" t="str">
        <f>+'TRANSCRIPT INFORMATION'!B21</f>
        <v>CHEM 1A</v>
      </c>
      <c r="B11" s="1">
        <f>IF(+'TRANSCRIPT INFORMATION'!L21="",0,IF('TRANSCRIPT INFORMATION'!L21="N/A",0,'TRANSCRIPT INFORMATION'!L21))</f>
        <v>0</v>
      </c>
      <c r="C11" s="1">
        <f>+'TRANSCRIPT INFORMATION'!M21</f>
        <v>0</v>
      </c>
      <c r="D11" s="1">
        <f>+'TRANSCRIPT INFORMATION'!N21</f>
        <v>0</v>
      </c>
      <c r="F11" s="1" t="s">
        <v>133</v>
      </c>
      <c r="G11" s="1">
        <v>0</v>
      </c>
      <c r="H11" s="1">
        <v>0</v>
      </c>
      <c r="I11" s="1">
        <v>0</v>
      </c>
    </row>
    <row r="12" spans="1:9" x14ac:dyDescent="0.2">
      <c r="A12" s="1" t="str">
        <f>+'TRANSCRIPT INFORMATION'!B22</f>
        <v>CHEM 1B</v>
      </c>
      <c r="B12" s="1">
        <f>IF(+'TRANSCRIPT INFORMATION'!L22="",0,IF('TRANSCRIPT INFORMATION'!L22="N/A",0,'TRANSCRIPT INFORMATION'!L22))</f>
        <v>0</v>
      </c>
      <c r="C12" s="1">
        <f>+'TRANSCRIPT INFORMATION'!M22</f>
        <v>0</v>
      </c>
      <c r="D12" s="1">
        <f>+'TRANSCRIPT INFORMATION'!N22</f>
        <v>0</v>
      </c>
      <c r="F12" s="1" t="s">
        <v>185</v>
      </c>
      <c r="G12" s="1">
        <v>0</v>
      </c>
      <c r="H12" s="1">
        <v>0</v>
      </c>
      <c r="I12" s="1">
        <v>0</v>
      </c>
    </row>
    <row r="13" spans="1:9" x14ac:dyDescent="0.2">
      <c r="A13" s="1">
        <f>+'TRANSCRIPT INFORMATION'!B23</f>
        <v>0</v>
      </c>
      <c r="B13" s="1">
        <f>IF(+'TRANSCRIPT INFORMATION'!L23="",0,IF('TRANSCRIPT INFORMATION'!L23="N/A",0,'TRANSCRIPT INFORMATION'!L23))</f>
        <v>0</v>
      </c>
      <c r="C13" s="1">
        <f>+'TRANSCRIPT INFORMATION'!M23</f>
        <v>0</v>
      </c>
      <c r="D13" s="1">
        <f>+'TRANSCRIPT INFORMATION'!N23</f>
        <v>0</v>
      </c>
      <c r="F13" s="1" t="s">
        <v>185</v>
      </c>
      <c r="G13" s="1">
        <v>0</v>
      </c>
      <c r="H13" s="1">
        <v>0</v>
      </c>
      <c r="I13" s="1">
        <v>0</v>
      </c>
    </row>
    <row r="14" spans="1:9" x14ac:dyDescent="0.2">
      <c r="A14" s="1" t="str">
        <f>+'TRANSCRIPT INFORMATION'!B24</f>
        <v>PHYS 50</v>
      </c>
      <c r="B14" s="1">
        <f>IF(+'TRANSCRIPT INFORMATION'!L24="",0,IF('TRANSCRIPT INFORMATION'!L24="N/A",0,'TRANSCRIPT INFORMATION'!L24))</f>
        <v>0</v>
      </c>
      <c r="C14" s="1">
        <f>+'TRANSCRIPT INFORMATION'!M24</f>
        <v>0</v>
      </c>
      <c r="D14" s="1">
        <f>+'TRANSCRIPT INFORMATION'!N24</f>
        <v>0</v>
      </c>
      <c r="F14" s="1" t="s">
        <v>136</v>
      </c>
      <c r="G14" s="1">
        <v>0</v>
      </c>
      <c r="H14" s="1">
        <v>0</v>
      </c>
      <c r="I14" s="1">
        <v>0</v>
      </c>
    </row>
    <row r="15" spans="1:9" x14ac:dyDescent="0.2">
      <c r="A15" s="1" t="str">
        <f>+'TRANSCRIPT INFORMATION'!B25</f>
        <v>PHYS 51</v>
      </c>
      <c r="B15" s="1">
        <f>IF(+'TRANSCRIPT INFORMATION'!L25="",0,IF('TRANSCRIPT INFORMATION'!L25="N/A",0,'TRANSCRIPT INFORMATION'!L25))</f>
        <v>0</v>
      </c>
      <c r="C15" s="1">
        <f>+'TRANSCRIPT INFORMATION'!M25</f>
        <v>0</v>
      </c>
      <c r="D15" s="1">
        <f>+'TRANSCRIPT INFORMATION'!N25</f>
        <v>0</v>
      </c>
      <c r="F15" s="1" t="s">
        <v>139</v>
      </c>
      <c r="G15" s="1">
        <v>0</v>
      </c>
      <c r="H15" s="1">
        <v>0</v>
      </c>
      <c r="I15" s="1">
        <v>0</v>
      </c>
    </row>
    <row r="16" spans="1:9" x14ac:dyDescent="0.2">
      <c r="A16" s="1">
        <f>+'TRANSCRIPT INFORMATION'!B26</f>
        <v>0</v>
      </c>
      <c r="B16" s="1">
        <f>IF(+'TRANSCRIPT INFORMATION'!L26="",0,IF('TRANSCRIPT INFORMATION'!L26="N/A",0,'TRANSCRIPT INFORMATION'!L26))</f>
        <v>0</v>
      </c>
      <c r="C16" s="1">
        <f>+'TRANSCRIPT INFORMATION'!M26</f>
        <v>0</v>
      </c>
      <c r="D16" s="1">
        <f>+'TRANSCRIPT INFORMATION'!N26</f>
        <v>0</v>
      </c>
      <c r="F16" s="1" t="s">
        <v>147</v>
      </c>
      <c r="G16" s="1">
        <v>0</v>
      </c>
      <c r="H16" s="1">
        <v>0</v>
      </c>
      <c r="I16" s="1">
        <v>0</v>
      </c>
    </row>
    <row r="17" spans="1:9" x14ac:dyDescent="0.2">
      <c r="A17" s="1" t="str">
        <f>+'TRANSCRIPT INFORMATION'!B27</f>
        <v>ENGL 1B</v>
      </c>
      <c r="B17" s="1">
        <f>IF(+'TRANSCRIPT INFORMATION'!L27="",0,IF('TRANSCRIPT INFORMATION'!L27="N/A",0,'TRANSCRIPT INFORMATION'!L27))</f>
        <v>0</v>
      </c>
      <c r="C17" s="1">
        <f>+'TRANSCRIPT INFORMATION'!M27</f>
        <v>0</v>
      </c>
      <c r="D17" s="1">
        <f>+'TRANSCRIPT INFORMATION'!N27</f>
        <v>0</v>
      </c>
      <c r="F17" s="1" t="s">
        <v>147</v>
      </c>
      <c r="G17" s="1">
        <v>0</v>
      </c>
      <c r="H17" s="1">
        <v>0</v>
      </c>
      <c r="I17" s="1">
        <v>0</v>
      </c>
    </row>
    <row r="18" spans="1:9" x14ac:dyDescent="0.2">
      <c r="A18" s="1">
        <f>+'TRANSCRIPT INFORMATION'!B28</f>
        <v>0</v>
      </c>
      <c r="B18" s="1">
        <f>IF(+'TRANSCRIPT INFORMATION'!L28="",0,IF('TRANSCRIPT INFORMATION'!L28="N/A",0,'TRANSCRIPT INFORMATION'!L28))</f>
        <v>0</v>
      </c>
      <c r="C18" s="1">
        <f>+'TRANSCRIPT INFORMATION'!M28</f>
        <v>0</v>
      </c>
      <c r="D18" s="1">
        <f>+'TRANSCRIPT INFORMATION'!N28</f>
        <v>0</v>
      </c>
      <c r="F18" s="1" t="s">
        <v>151</v>
      </c>
      <c r="G18" s="1">
        <v>0</v>
      </c>
      <c r="H18" s="1">
        <v>0</v>
      </c>
      <c r="I18" s="1">
        <v>0</v>
      </c>
    </row>
    <row r="19" spans="1:9" x14ac:dyDescent="0.2">
      <c r="A19" s="1"/>
      <c r="B19" s="1"/>
      <c r="C19" s="1"/>
      <c r="D19" s="1"/>
      <c r="F19" s="1" t="s">
        <v>152</v>
      </c>
      <c r="G19" s="1">
        <v>0</v>
      </c>
      <c r="H19" s="1">
        <v>0</v>
      </c>
      <c r="I19" s="1">
        <v>0</v>
      </c>
    </row>
    <row r="20" spans="1:9" x14ac:dyDescent="0.2">
      <c r="A20" s="1" t="str">
        <f>+'TRANSCRIPT INFORMATION'!B30</f>
        <v>ENGR 10</v>
      </c>
      <c r="B20" s="1">
        <f>IF(+'TRANSCRIPT INFORMATION'!L30="",0,IF('TRANSCRIPT INFORMATION'!L30="N/A",0,'TRANSCRIPT INFORMATION'!L30))</f>
        <v>0</v>
      </c>
      <c r="C20" s="1">
        <f>+'TRANSCRIPT INFORMATION'!M30</f>
        <v>0</v>
      </c>
      <c r="D20" s="1">
        <f>+'TRANSCRIPT INFORMATION'!N30</f>
        <v>0</v>
      </c>
      <c r="F20" s="1" t="s">
        <v>153</v>
      </c>
      <c r="G20" s="1">
        <v>0</v>
      </c>
      <c r="H20" s="1">
        <v>0</v>
      </c>
      <c r="I20" s="1">
        <v>0</v>
      </c>
    </row>
    <row r="21" spans="1:9" x14ac:dyDescent="0.2">
      <c r="A21" s="1" t="str">
        <f>+'TRANSCRIPT INFORMATION'!B31</f>
        <v>MATE 25</v>
      </c>
      <c r="B21" s="1">
        <f>IF(+'TRANSCRIPT INFORMATION'!L31="",0,IF('TRANSCRIPT INFORMATION'!L31="N/A",0,'TRANSCRIPT INFORMATION'!L31))</f>
        <v>0</v>
      </c>
      <c r="C21" s="1">
        <f>+'TRANSCRIPT INFORMATION'!M31</f>
        <v>0</v>
      </c>
      <c r="D21" s="1">
        <f>+'TRANSCRIPT INFORMATION'!N31</f>
        <v>0</v>
      </c>
      <c r="F21" s="1">
        <v>0</v>
      </c>
      <c r="G21" s="1">
        <v>0</v>
      </c>
      <c r="H21" s="1" t="s">
        <v>175</v>
      </c>
      <c r="I21" s="1">
        <v>0</v>
      </c>
    </row>
    <row r="22" spans="1:9" x14ac:dyDescent="0.2">
      <c r="A22" s="1" t="str">
        <f>+'TRANSCRIPT INFORMATION'!B32</f>
        <v>CE 99</v>
      </c>
      <c r="B22" s="1">
        <f>IF(+'TRANSCRIPT INFORMATION'!L32="",0,IF('TRANSCRIPT INFORMATION'!L32="N/A",0,'TRANSCRIPT INFORMATION'!L32))</f>
        <v>0</v>
      </c>
      <c r="C22" s="1">
        <f>+'TRANSCRIPT INFORMATION'!M32</f>
        <v>0</v>
      </c>
      <c r="D22" s="1">
        <f>+'TRANSCRIPT INFORMATION'!N32</f>
        <v>0</v>
      </c>
      <c r="F22" s="1">
        <v>0</v>
      </c>
      <c r="G22" s="1">
        <v>0</v>
      </c>
      <c r="H22" s="1" t="s">
        <v>175</v>
      </c>
      <c r="I22" s="1">
        <v>0</v>
      </c>
    </row>
    <row r="23" spans="1:9" x14ac:dyDescent="0.2">
      <c r="A23" s="1">
        <f>+'TRANSCRIPT INFORMATION'!B33</f>
        <v>0</v>
      </c>
      <c r="B23" s="1">
        <f>IF(+'TRANSCRIPT INFORMATION'!L33="",0,IF('TRANSCRIPT INFORMATION'!L33="N/A",0,'TRANSCRIPT INFORMATION'!L33))</f>
        <v>0</v>
      </c>
      <c r="C23" s="1">
        <f>+'TRANSCRIPT INFORMATION'!M33</f>
        <v>0</v>
      </c>
      <c r="D23" s="1">
        <f>+'TRANSCRIPT INFORMATION'!N33</f>
        <v>0</v>
      </c>
      <c r="F23" s="1">
        <v>0</v>
      </c>
      <c r="G23" s="1">
        <v>0</v>
      </c>
      <c r="H23" s="1" t="s">
        <v>175</v>
      </c>
      <c r="I23" s="1">
        <v>0</v>
      </c>
    </row>
    <row r="24" spans="1:9" x14ac:dyDescent="0.2">
      <c r="A24" s="1">
        <f>+'TRANSCRIPT INFORMATION'!B34</f>
        <v>0</v>
      </c>
      <c r="B24" s="1">
        <f>IF(+'TRANSCRIPT INFORMATION'!L34="",0,IF('TRANSCRIPT INFORMATION'!L34="N/A",0,'TRANSCRIPT INFORMATION'!L34))</f>
        <v>0</v>
      </c>
      <c r="C24" s="1">
        <f>+'TRANSCRIPT INFORMATION'!M34</f>
        <v>0</v>
      </c>
      <c r="D24" s="1">
        <f>+'TRANSCRIPT INFORMATION'!N34</f>
        <v>0</v>
      </c>
      <c r="F24" s="1">
        <v>0</v>
      </c>
      <c r="G24" s="1">
        <v>0</v>
      </c>
      <c r="H24" s="1" t="s">
        <v>175</v>
      </c>
      <c r="I24" s="1">
        <v>0</v>
      </c>
    </row>
    <row r="25" spans="1:9" x14ac:dyDescent="0.2">
      <c r="A25" s="1"/>
      <c r="B25" s="1"/>
      <c r="C25" s="1"/>
      <c r="D25" s="1"/>
      <c r="F25" s="1">
        <v>0</v>
      </c>
      <c r="G25" s="1">
        <v>0</v>
      </c>
      <c r="H25" s="1" t="s">
        <v>175</v>
      </c>
      <c r="I25" s="1">
        <v>0</v>
      </c>
    </row>
    <row r="26" spans="1:9" x14ac:dyDescent="0.2">
      <c r="A26" s="1" t="str">
        <f>+'TRANSCRIPT INFORMATION'!B36</f>
        <v>CHEM 112A</v>
      </c>
      <c r="B26" s="1">
        <f>IF(+'TRANSCRIPT INFORMATION'!L36="",0,IF('TRANSCRIPT INFORMATION'!L36="N/A",0,'TRANSCRIPT INFORMATION'!L36))</f>
        <v>0</v>
      </c>
      <c r="C26" s="1">
        <f>+'TRANSCRIPT INFORMATION'!M36</f>
        <v>0</v>
      </c>
      <c r="D26" s="1">
        <f>+'TRANSCRIPT INFORMATION'!N36</f>
        <v>0</v>
      </c>
      <c r="F26" s="1">
        <v>0</v>
      </c>
      <c r="G26" s="1">
        <v>0</v>
      </c>
      <c r="H26" s="1" t="s">
        <v>175</v>
      </c>
      <c r="I26" s="1">
        <v>0</v>
      </c>
    </row>
    <row r="27" spans="1:9" x14ac:dyDescent="0.2">
      <c r="A27" s="1" t="str">
        <f>+'TRANSCRIPT INFORMATION'!B37</f>
        <v>CHEM 112B</v>
      </c>
      <c r="B27" s="1">
        <f>IF(+'TRANSCRIPT INFORMATION'!L37="",0,IF('TRANSCRIPT INFORMATION'!L37="N/A",0,'TRANSCRIPT INFORMATION'!L37))</f>
        <v>0</v>
      </c>
      <c r="C27" s="1">
        <f>+'TRANSCRIPT INFORMATION'!M37</f>
        <v>0</v>
      </c>
      <c r="D27" s="1">
        <f>+'TRANSCRIPT INFORMATION'!N37</f>
        <v>0</v>
      </c>
      <c r="F27" s="1">
        <v>0</v>
      </c>
      <c r="G27" s="1">
        <v>0</v>
      </c>
      <c r="H27" s="1" t="s">
        <v>175</v>
      </c>
      <c r="I27" s="1">
        <v>0</v>
      </c>
    </row>
    <row r="28" spans="1:9" x14ac:dyDescent="0.2">
      <c r="A28" s="1" t="str">
        <f>+'TRANSCRIPT INFORMATION'!B38</f>
        <v>CHEM 113A</v>
      </c>
      <c r="B28" s="1">
        <f>IF(+'TRANSCRIPT INFORMATION'!L38="",0,IF('TRANSCRIPT INFORMATION'!L38="N/A",0,'TRANSCRIPT INFORMATION'!L38))</f>
        <v>0</v>
      </c>
      <c r="C28" s="1">
        <f>+'TRANSCRIPT INFORMATION'!M38</f>
        <v>0</v>
      </c>
      <c r="D28" s="1">
        <f>+'TRANSCRIPT INFORMATION'!N38</f>
        <v>0</v>
      </c>
      <c r="F28" s="1">
        <v>0</v>
      </c>
      <c r="G28" s="1">
        <v>0</v>
      </c>
      <c r="H28" s="1" t="s">
        <v>175</v>
      </c>
      <c r="I28" s="1">
        <v>0</v>
      </c>
    </row>
    <row r="29" spans="1:9" x14ac:dyDescent="0.2">
      <c r="A29" s="1">
        <f>+'TRANSCRIPT INFORMATION'!B39</f>
        <v>0</v>
      </c>
      <c r="B29" s="1">
        <f>IF(+'TRANSCRIPT INFORMATION'!L39="",0,IF('TRANSCRIPT INFORMATION'!L39="N/A",0,'TRANSCRIPT INFORMATION'!L39))</f>
        <v>0</v>
      </c>
      <c r="C29" s="1">
        <f>+'TRANSCRIPT INFORMATION'!M39</f>
        <v>0</v>
      </c>
      <c r="D29" s="1">
        <f>+'TRANSCRIPT INFORMATION'!N39</f>
        <v>0</v>
      </c>
      <c r="F29" s="1" t="s">
        <v>22</v>
      </c>
      <c r="G29" s="1">
        <v>0</v>
      </c>
      <c r="H29" s="1" t="s">
        <v>175</v>
      </c>
      <c r="I29" s="1">
        <v>0</v>
      </c>
    </row>
    <row r="30" spans="1:9" x14ac:dyDescent="0.2">
      <c r="A30" s="1">
        <f>+'TRANSCRIPT INFORMATION'!B40</f>
        <v>0</v>
      </c>
      <c r="B30" s="1">
        <f>IF(+'TRANSCRIPT INFORMATION'!L40="",0,IF('TRANSCRIPT INFORMATION'!L40="N/A",0,'TRANSCRIPT INFORMATION'!L40))</f>
        <v>0</v>
      </c>
      <c r="C30" s="1">
        <f>+'TRANSCRIPT INFORMATION'!M40</f>
        <v>0</v>
      </c>
      <c r="D30" s="1">
        <f>+'TRANSCRIPT INFORMATION'!N40</f>
        <v>0</v>
      </c>
      <c r="F30" s="1" t="s">
        <v>44</v>
      </c>
      <c r="G30" s="1">
        <v>0</v>
      </c>
      <c r="H30" s="1" t="s">
        <v>175</v>
      </c>
      <c r="I30" s="1">
        <v>0</v>
      </c>
    </row>
    <row r="31" spans="1:9" x14ac:dyDescent="0.2">
      <c r="A31" s="1" t="str">
        <f>+'TRANSCRIPT INFORMATION'!B41</f>
        <v>CHE 115</v>
      </c>
      <c r="B31" s="1">
        <f>IF(+'TRANSCRIPT INFORMATION'!L41="",0,IF('TRANSCRIPT INFORMATION'!L41="N/A",0,'TRANSCRIPT INFORMATION'!L41))</f>
        <v>0</v>
      </c>
      <c r="C31" s="1">
        <f>+'TRANSCRIPT INFORMATION'!M41</f>
        <v>0</v>
      </c>
      <c r="D31" s="1">
        <f>+'TRANSCRIPT INFORMATION'!N41</f>
        <v>0</v>
      </c>
      <c r="F31" s="1" t="s">
        <v>30</v>
      </c>
      <c r="G31" s="1">
        <v>0</v>
      </c>
      <c r="H31" s="1" t="s">
        <v>175</v>
      </c>
      <c r="I31" s="1">
        <v>0</v>
      </c>
    </row>
    <row r="32" spans="1:9" x14ac:dyDescent="0.2">
      <c r="A32" s="1" t="str">
        <f>+'TRANSCRIPT INFORMATION'!B42</f>
        <v>CHE 151</v>
      </c>
      <c r="B32" s="1">
        <f>IF(+'TRANSCRIPT INFORMATION'!L42="",0,IF('TRANSCRIPT INFORMATION'!L42="N/A",0,'TRANSCRIPT INFORMATION'!L42))</f>
        <v>0</v>
      </c>
      <c r="C32" s="1">
        <f>+'TRANSCRIPT INFORMATION'!M42</f>
        <v>0</v>
      </c>
      <c r="D32" s="1">
        <f>+'TRANSCRIPT INFORMATION'!N42</f>
        <v>0</v>
      </c>
      <c r="F32" s="1" t="s">
        <v>31</v>
      </c>
      <c r="G32" s="1">
        <v>0</v>
      </c>
      <c r="H32" s="1" t="s">
        <v>175</v>
      </c>
      <c r="I32" s="1">
        <v>0</v>
      </c>
    </row>
    <row r="33" spans="1:9" x14ac:dyDescent="0.2">
      <c r="A33" s="1" t="str">
        <f>+'TRANSCRIPT INFORMATION'!B43</f>
        <v>CHE 158</v>
      </c>
      <c r="B33" s="1">
        <f>IF(+'TRANSCRIPT INFORMATION'!L43="",0,IF('TRANSCRIPT INFORMATION'!L43="N/A",0,'TRANSCRIPT INFORMATION'!L43))</f>
        <v>0</v>
      </c>
      <c r="C33" s="1">
        <f>+'TRANSCRIPT INFORMATION'!M43</f>
        <v>0</v>
      </c>
      <c r="D33" s="1">
        <f>+'TRANSCRIPT INFORMATION'!N43</f>
        <v>0</v>
      </c>
      <c r="F33" s="1" t="s">
        <v>32</v>
      </c>
      <c r="G33" s="1">
        <v>0</v>
      </c>
      <c r="H33" s="1" t="s">
        <v>175</v>
      </c>
      <c r="I33" s="1">
        <v>0</v>
      </c>
    </row>
    <row r="34" spans="1:9" x14ac:dyDescent="0.2">
      <c r="A34" s="1" t="str">
        <f>+'TRANSCRIPT INFORMATION'!B44</f>
        <v>CHE 160A</v>
      </c>
      <c r="B34" s="1">
        <f>IF(+'TRANSCRIPT INFORMATION'!L44="",0,IF('TRANSCRIPT INFORMATION'!L44="N/A",0,'TRANSCRIPT INFORMATION'!L44))</f>
        <v>0</v>
      </c>
      <c r="C34" s="1">
        <f>+'TRANSCRIPT INFORMATION'!M44</f>
        <v>0</v>
      </c>
      <c r="D34" s="1">
        <f>+'TRANSCRIPT INFORMATION'!N44</f>
        <v>0</v>
      </c>
      <c r="F34" s="1" t="s">
        <v>113</v>
      </c>
      <c r="G34" s="1">
        <v>0</v>
      </c>
      <c r="H34" s="1" t="s">
        <v>175</v>
      </c>
      <c r="I34" s="1">
        <v>0</v>
      </c>
    </row>
    <row r="35" spans="1:9" x14ac:dyDescent="0.2">
      <c r="A35" s="1" t="str">
        <f>+'TRANSCRIPT INFORMATION'!B45</f>
        <v>CHE 160B</v>
      </c>
      <c r="B35" s="1">
        <f>IF(+'TRANSCRIPT INFORMATION'!L45="",0,IF('TRANSCRIPT INFORMATION'!L45="N/A",0,'TRANSCRIPT INFORMATION'!L45))</f>
        <v>0</v>
      </c>
      <c r="C35" s="1">
        <f>+'TRANSCRIPT INFORMATION'!M45</f>
        <v>0</v>
      </c>
      <c r="D35" s="1">
        <f>+'TRANSCRIPT INFORMATION'!N45</f>
        <v>0</v>
      </c>
      <c r="F35" s="1" t="s">
        <v>33</v>
      </c>
      <c r="G35" s="1">
        <v>0</v>
      </c>
      <c r="H35" s="1" t="s">
        <v>175</v>
      </c>
      <c r="I35" s="1">
        <v>0</v>
      </c>
    </row>
    <row r="36" spans="1:9" x14ac:dyDescent="0.2">
      <c r="A36" s="1" t="str">
        <f>+'TRANSCRIPT INFORMATION'!B46</f>
        <v>CHE 161</v>
      </c>
      <c r="B36" s="1">
        <f>IF(+'TRANSCRIPT INFORMATION'!L46="",0,IF('TRANSCRIPT INFORMATION'!L46="N/A",0,'TRANSCRIPT INFORMATION'!L46))</f>
        <v>0</v>
      </c>
      <c r="C36" s="1">
        <f>+'TRANSCRIPT INFORMATION'!M46</f>
        <v>0</v>
      </c>
      <c r="D36" s="1">
        <f>+'TRANSCRIPT INFORMATION'!N46</f>
        <v>0</v>
      </c>
      <c r="F36" s="1" t="s">
        <v>16</v>
      </c>
      <c r="G36" s="1">
        <v>0</v>
      </c>
      <c r="H36" s="1" t="s">
        <v>175</v>
      </c>
      <c r="I36" s="1">
        <v>0</v>
      </c>
    </row>
    <row r="37" spans="1:9" x14ac:dyDescent="0.2">
      <c r="A37" s="1" t="str">
        <f>+'TRANSCRIPT INFORMATION'!B47</f>
        <v>CHE 161L</v>
      </c>
      <c r="B37" s="1">
        <f>IF(+'TRANSCRIPT INFORMATION'!L47="",0,IF('TRANSCRIPT INFORMATION'!L47="N/A",0,'TRANSCRIPT INFORMATION'!L47))</f>
        <v>0</v>
      </c>
      <c r="C37" s="1">
        <f>+'TRANSCRIPT INFORMATION'!M47</f>
        <v>0</v>
      </c>
      <c r="D37" s="1">
        <f>+'TRANSCRIPT INFORMATION'!N47</f>
        <v>0</v>
      </c>
      <c r="F37" s="1" t="s">
        <v>17</v>
      </c>
      <c r="G37" s="1">
        <v>0</v>
      </c>
      <c r="H37" s="1" t="s">
        <v>175</v>
      </c>
      <c r="I37" s="1">
        <v>0</v>
      </c>
    </row>
    <row r="38" spans="1:9" x14ac:dyDescent="0.2">
      <c r="A38" s="1" t="str">
        <f>+'TRANSCRIPT INFORMATION'!B48</f>
        <v>CHE 162</v>
      </c>
      <c r="B38" s="1">
        <f>IF(+'TRANSCRIPT INFORMATION'!L48="",0,IF('TRANSCRIPT INFORMATION'!L48="N/A",0,'TRANSCRIPT INFORMATION'!L48))</f>
        <v>0</v>
      </c>
      <c r="C38" s="1">
        <f>+'TRANSCRIPT INFORMATION'!M48</f>
        <v>0</v>
      </c>
      <c r="D38" s="1">
        <f>+'TRANSCRIPT INFORMATION'!N48</f>
        <v>0</v>
      </c>
      <c r="F38" s="1" t="s">
        <v>23</v>
      </c>
      <c r="G38" s="1">
        <v>0</v>
      </c>
      <c r="H38" s="1" t="s">
        <v>175</v>
      </c>
      <c r="I38" s="1">
        <v>0</v>
      </c>
    </row>
    <row r="39" spans="1:9" x14ac:dyDescent="0.2">
      <c r="A39" s="1" t="str">
        <f>+'TRANSCRIPT INFORMATION'!B49</f>
        <v>CHE 162L</v>
      </c>
      <c r="B39" s="1">
        <f>IF(+'TRANSCRIPT INFORMATION'!L49="",0,IF('TRANSCRIPT INFORMATION'!L49="N/A",0,'TRANSCRIPT INFORMATION'!L49))</f>
        <v>0</v>
      </c>
      <c r="C39" s="1">
        <f>+'TRANSCRIPT INFORMATION'!M49</f>
        <v>0</v>
      </c>
      <c r="D39" s="1">
        <f>+'TRANSCRIPT INFORMATION'!N49</f>
        <v>0</v>
      </c>
      <c r="F39" s="1" t="s">
        <v>20</v>
      </c>
      <c r="G39" s="1">
        <v>0</v>
      </c>
      <c r="H39" s="1" t="s">
        <v>175</v>
      </c>
      <c r="I39" s="1">
        <v>0</v>
      </c>
    </row>
    <row r="40" spans="1:9" x14ac:dyDescent="0.2">
      <c r="A40" s="1" t="str">
        <f>+'TRANSCRIPT INFORMATION'!B50</f>
        <v>CHE 165A</v>
      </c>
      <c r="B40" s="1">
        <f>IF(+'TRANSCRIPT INFORMATION'!L50="",0,IF('TRANSCRIPT INFORMATION'!L50="N/A",0,'TRANSCRIPT INFORMATION'!L50))</f>
        <v>0</v>
      </c>
      <c r="C40" s="1">
        <f>+'TRANSCRIPT INFORMATION'!M50</f>
        <v>0</v>
      </c>
      <c r="D40" s="1">
        <f>+'TRANSCRIPT INFORMATION'!N50</f>
        <v>0</v>
      </c>
      <c r="F40" s="1" t="s">
        <v>104</v>
      </c>
      <c r="G40" s="1">
        <v>0</v>
      </c>
      <c r="H40" s="1" t="s">
        <v>175</v>
      </c>
      <c r="I40" s="1">
        <v>0</v>
      </c>
    </row>
    <row r="41" spans="1:9" x14ac:dyDescent="0.2">
      <c r="A41" s="1" t="str">
        <f>+'TRANSCRIPT INFORMATION'!B52</f>
        <v>CHE 185</v>
      </c>
      <c r="B41" s="1">
        <f>IF(+'TRANSCRIPT INFORMATION'!L51="",0,IF('TRANSCRIPT INFORMATION'!L51="N/A",0,'TRANSCRIPT INFORMATION'!L51))</f>
        <v>0</v>
      </c>
      <c r="C41" s="1">
        <f>+'TRANSCRIPT INFORMATION'!M51</f>
        <v>0</v>
      </c>
      <c r="D41" s="1">
        <f>+'TRANSCRIPT INFORMATION'!N51</f>
        <v>0</v>
      </c>
      <c r="F41" s="1" t="s">
        <v>21</v>
      </c>
      <c r="G41" s="1">
        <v>0</v>
      </c>
      <c r="H41" s="1" t="s">
        <v>175</v>
      </c>
      <c r="I41" s="1">
        <v>0</v>
      </c>
    </row>
    <row r="42" spans="1:9" x14ac:dyDescent="0.2">
      <c r="A42" s="1" t="str">
        <f>+'TRANSCRIPT INFORMATION'!B53</f>
        <v>CHE 190</v>
      </c>
      <c r="B42" s="1">
        <f>IF(+'TRANSCRIPT INFORMATION'!L52="",0,IF('TRANSCRIPT INFORMATION'!L52="N/A",0,'TRANSCRIPT INFORMATION'!L52))</f>
        <v>0</v>
      </c>
      <c r="C42" s="1">
        <f>+'TRANSCRIPT INFORMATION'!M52</f>
        <v>0</v>
      </c>
      <c r="D42" s="1">
        <f>+'TRANSCRIPT INFORMATION'!N52</f>
        <v>0</v>
      </c>
      <c r="F42" s="1" t="s">
        <v>15</v>
      </c>
      <c r="G42" s="1">
        <v>0</v>
      </c>
      <c r="H42" s="1" t="s">
        <v>175</v>
      </c>
      <c r="I42" s="1">
        <v>0</v>
      </c>
    </row>
    <row r="43" spans="1:9" x14ac:dyDescent="0.2">
      <c r="A43" s="1" t="str">
        <f>+'TRANSCRIPT INFORMATION'!B54</f>
        <v>ENGR 100W</v>
      </c>
      <c r="B43" s="1">
        <f>IF(+'TRANSCRIPT INFORMATION'!L53="",0,IF('TRANSCRIPT INFORMATION'!L53="N/A",0,'TRANSCRIPT INFORMATION'!L53))</f>
        <v>0</v>
      </c>
      <c r="C43" s="1">
        <f>+'TRANSCRIPT INFORMATION'!M53</f>
        <v>0</v>
      </c>
      <c r="D43" s="1">
        <f>+'TRANSCRIPT INFORMATION'!N53</f>
        <v>0</v>
      </c>
      <c r="F43" s="1" t="s">
        <v>12</v>
      </c>
      <c r="G43" s="1">
        <v>0</v>
      </c>
      <c r="H43" s="1" t="s">
        <v>175</v>
      </c>
      <c r="I43" s="1">
        <v>0</v>
      </c>
    </row>
    <row r="44" spans="1:9" x14ac:dyDescent="0.2">
      <c r="A44" s="1" t="e">
        <f>+'TRANSCRIPT INFORMATION'!#REF!</f>
        <v>#REF!</v>
      </c>
      <c r="B44" s="1">
        <f>IF(+'TRANSCRIPT INFORMATION'!L54="",0,IF('TRANSCRIPT INFORMATION'!L54="N/A",0,'TRANSCRIPT INFORMATION'!L54))</f>
        <v>0</v>
      </c>
      <c r="C44" s="1">
        <f>+'TRANSCRIPT INFORMATION'!M54</f>
        <v>0</v>
      </c>
      <c r="D44" s="1">
        <f>+'TRANSCRIPT INFORMATION'!N54</f>
        <v>0</v>
      </c>
      <c r="F44" s="1" t="s">
        <v>13</v>
      </c>
      <c r="G44" s="1">
        <v>0</v>
      </c>
      <c r="H44" s="1" t="s">
        <v>175</v>
      </c>
      <c r="I44" s="1">
        <v>0</v>
      </c>
    </row>
    <row r="45" spans="1:9" x14ac:dyDescent="0.2">
      <c r="A45" s="1">
        <f>+'TRANSCRIPT INFORMATION'!B55</f>
        <v>0</v>
      </c>
      <c r="B45" s="1">
        <f>IF(+'TRANSCRIPT INFORMATION'!L55="",0,IF('TRANSCRIPT INFORMATION'!L55="N/A",0,'TRANSCRIPT INFORMATION'!L55))</f>
        <v>0</v>
      </c>
      <c r="C45" s="1">
        <f>+'TRANSCRIPT INFORMATION'!M55</f>
        <v>0</v>
      </c>
      <c r="D45" s="1">
        <f>+'TRANSCRIPT INFORMATION'!N55</f>
        <v>0</v>
      </c>
      <c r="F45" s="1" t="s">
        <v>14</v>
      </c>
      <c r="G45" s="1">
        <v>0</v>
      </c>
      <c r="H45" s="1" t="s">
        <v>175</v>
      </c>
      <c r="I45" s="1">
        <v>0</v>
      </c>
    </row>
    <row r="46" spans="1:9" x14ac:dyDescent="0.2">
      <c r="A46" s="1"/>
      <c r="B46" s="1"/>
      <c r="C46" s="1"/>
      <c r="D46" s="1"/>
      <c r="F46" s="1" t="s">
        <v>18</v>
      </c>
      <c r="G46" s="1">
        <v>0</v>
      </c>
      <c r="H46" s="1" t="s">
        <v>175</v>
      </c>
      <c r="I46" s="1">
        <v>0</v>
      </c>
    </row>
    <row r="47" spans="1:9" x14ac:dyDescent="0.2">
      <c r="A47" s="1">
        <f>+'TRANSCRIPT INFORMATION'!B57</f>
        <v>0</v>
      </c>
      <c r="B47" s="1">
        <f>IF(+'TRANSCRIPT INFORMATION'!L57="",0,IF('TRANSCRIPT INFORMATION'!L57="N/A",0,'TRANSCRIPT INFORMATION'!L57))</f>
        <v>0</v>
      </c>
      <c r="C47" s="1">
        <f>+'TRANSCRIPT INFORMATION'!M57</f>
        <v>0</v>
      </c>
      <c r="D47" s="1">
        <f>+'TRANSCRIPT INFORMATION'!N57</f>
        <v>0</v>
      </c>
      <c r="F47" s="1" t="s">
        <v>19</v>
      </c>
      <c r="G47" s="1">
        <v>0</v>
      </c>
      <c r="H47" s="1" t="s">
        <v>175</v>
      </c>
      <c r="I47" s="1">
        <v>0</v>
      </c>
    </row>
    <row r="48" spans="1:9" x14ac:dyDescent="0.2">
      <c r="A48" s="1">
        <f>+'TRANSCRIPT INFORMATION'!B60</f>
        <v>0</v>
      </c>
      <c r="B48" s="1">
        <f>IF(+'TRANSCRIPT INFORMATION'!L60="",0,IF('TRANSCRIPT INFORMATION'!L60="N/A",0,'TRANSCRIPT INFORMATION'!L60))</f>
        <v>0</v>
      </c>
      <c r="C48" s="1">
        <f>+'TRANSCRIPT INFORMATION'!M60</f>
        <v>0</v>
      </c>
      <c r="D48" s="1">
        <f>+'TRANSCRIPT INFORMATION'!N60</f>
        <v>0</v>
      </c>
      <c r="F48" s="1" t="s">
        <v>34</v>
      </c>
      <c r="G48" s="1">
        <v>0</v>
      </c>
      <c r="H48" s="1" t="s">
        <v>63</v>
      </c>
      <c r="I48" s="1">
        <v>0</v>
      </c>
    </row>
    <row r="49" spans="1:9" x14ac:dyDescent="0.2">
      <c r="A49" s="1">
        <f>+'TRANSCRIPT INFORMATION'!B61</f>
        <v>0</v>
      </c>
      <c r="B49" s="1">
        <f>IF(+'TRANSCRIPT INFORMATION'!L61="",0,IF('TRANSCRIPT INFORMATION'!L61="N/A",0,'TRANSCRIPT INFORMATION'!L61))</f>
        <v>0</v>
      </c>
      <c r="C49" s="1">
        <f>+'TRANSCRIPT INFORMATION'!M61</f>
        <v>0</v>
      </c>
      <c r="D49" s="1">
        <f>+'TRANSCRIPT INFORMATION'!N61</f>
        <v>0</v>
      </c>
      <c r="F49" s="1" t="s">
        <v>41</v>
      </c>
      <c r="G49" s="1">
        <v>0</v>
      </c>
      <c r="H49" s="1" t="s">
        <v>63</v>
      </c>
      <c r="I49" s="1">
        <v>0</v>
      </c>
    </row>
    <row r="50" spans="1:9" x14ac:dyDescent="0.2">
      <c r="A50" s="1" t="e">
        <f>+'TRANSCRIPT INFORMATION'!#REF!</f>
        <v>#REF!</v>
      </c>
      <c r="B50" s="1" t="e">
        <f>IF(+'TRANSCRIPT INFORMATION'!#REF!="",0,IF('TRANSCRIPT INFORMATION'!#REF!="N/A",0,'TRANSCRIPT INFORMATION'!#REF!))</f>
        <v>#REF!</v>
      </c>
      <c r="C50" s="1" t="e">
        <f>+'TRANSCRIPT INFORMATION'!#REF!</f>
        <v>#REF!</v>
      </c>
      <c r="D50" s="1" t="e">
        <f>+'TRANSCRIPT INFORMATION'!#REF!</f>
        <v>#REF!</v>
      </c>
      <c r="F50" s="1" t="s">
        <v>37</v>
      </c>
      <c r="G50" s="1">
        <v>0</v>
      </c>
      <c r="H50" s="1" t="s">
        <v>63</v>
      </c>
      <c r="I50" s="1">
        <v>0</v>
      </c>
    </row>
    <row r="51" spans="1:9" x14ac:dyDescent="0.2">
      <c r="A51" s="1">
        <f>+'TRANSCRIPT INFORMATION'!B63</f>
        <v>0</v>
      </c>
      <c r="B51" s="1">
        <f>IF(+'TRANSCRIPT INFORMATION'!L63="",0,IF('TRANSCRIPT INFORMATION'!L63="N/A",0,'TRANSCRIPT INFORMATION'!L63))</f>
        <v>0</v>
      </c>
      <c r="C51" s="1">
        <f>+'TRANSCRIPT INFORMATION'!M63</f>
        <v>0</v>
      </c>
      <c r="D51" s="1">
        <f>+'TRANSCRIPT INFORMATION'!N63</f>
        <v>0</v>
      </c>
      <c r="F51" s="1" t="s">
        <v>38</v>
      </c>
      <c r="G51" s="1">
        <v>0</v>
      </c>
      <c r="H51" s="1" t="s">
        <v>63</v>
      </c>
      <c r="I51" s="1">
        <v>0</v>
      </c>
    </row>
    <row r="52" spans="1:9" x14ac:dyDescent="0.2">
      <c r="A52" s="1">
        <f>+'TRANSCRIPT INFORMATION'!B64</f>
        <v>0</v>
      </c>
      <c r="B52" s="1">
        <f>IF(+'TRANSCRIPT INFORMATION'!L64="",0,IF('TRANSCRIPT INFORMATION'!L64="N/A",0,'TRANSCRIPT INFORMATION'!L64))</f>
        <v>0</v>
      </c>
      <c r="C52" s="1">
        <f>+'TRANSCRIPT INFORMATION'!M64</f>
        <v>0</v>
      </c>
      <c r="D52" s="1">
        <f>+'TRANSCRIPT INFORMATION'!N64</f>
        <v>0</v>
      </c>
      <c r="F52" s="1" t="s">
        <v>39</v>
      </c>
      <c r="G52" s="1">
        <v>0</v>
      </c>
      <c r="H52" s="1" t="s">
        <v>63</v>
      </c>
      <c r="I52" s="1">
        <v>0</v>
      </c>
    </row>
    <row r="53" spans="1:9" x14ac:dyDescent="0.2">
      <c r="A53" s="1" t="b">
        <f>IF(GEs!$K$3="",IF(GEs!$D$11="Y",+GEs!C16,""))</f>
        <v>0</v>
      </c>
      <c r="B53" s="1" t="b">
        <f>IF(GEs!$K$3="",IF(GEs!$D$11="Y",+GEs!I16,""))</f>
        <v>0</v>
      </c>
      <c r="C53" s="1" t="b">
        <f>IF(GEs!$K$3="",IF(GEs!$D$11="Y",+GEs!G16,""))</f>
        <v>0</v>
      </c>
      <c r="D53" s="1" t="b">
        <f>IF(GEs!$K$3="",IF(GEs!$D$11="Y",+GEs!H16,""))</f>
        <v>0</v>
      </c>
      <c r="F53" s="1" t="s">
        <v>35</v>
      </c>
      <c r="G53" s="1">
        <v>0</v>
      </c>
      <c r="H53" s="1" t="s">
        <v>176</v>
      </c>
      <c r="I53" s="1">
        <v>0</v>
      </c>
    </row>
    <row r="54" spans="1:9" x14ac:dyDescent="0.2">
      <c r="A54" s="1" t="b">
        <f>IF(GEs!$K$3="",IF(GEs!$D$11="Y",+GEs!C17,""))</f>
        <v>0</v>
      </c>
      <c r="B54" s="1" t="b">
        <f>IF(GEs!$K$3="",IF(GEs!$D$11="Y",+GEs!I17,""))</f>
        <v>0</v>
      </c>
      <c r="C54" s="1" t="b">
        <f>IF(GEs!$K$3="",IF(GEs!$D$11="Y",+GEs!G17,""))</f>
        <v>0</v>
      </c>
      <c r="D54" s="1" t="b">
        <f>IF(GEs!$K$3="",IF(GEs!$D$11="Y",+GEs!H17,""))</f>
        <v>0</v>
      </c>
      <c r="F54" s="1" t="s">
        <v>36</v>
      </c>
      <c r="G54" s="1">
        <v>0</v>
      </c>
      <c r="H54" s="1" t="s">
        <v>176</v>
      </c>
      <c r="I54" s="1">
        <v>0</v>
      </c>
    </row>
    <row r="55" spans="1:9" x14ac:dyDescent="0.2">
      <c r="A55" s="1" t="b">
        <f>IF(GEs!$K$3="",IF(GEs!$D$11="Y",+GEs!C18,""))</f>
        <v>0</v>
      </c>
      <c r="B55" s="1" t="b">
        <f>IF(GEs!$K$3="",IF(GEs!$D$11="Y",+GEs!I18,""))</f>
        <v>0</v>
      </c>
      <c r="C55" s="1" t="b">
        <f>IF(GEs!$K$3="",IF(GEs!$D$11="Y",+GEs!G18,""))</f>
        <v>0</v>
      </c>
      <c r="D55" s="1" t="b">
        <f>IF(GEs!$K$3="",IF(GEs!$D$11="Y",+GEs!H18,""))</f>
        <v>0</v>
      </c>
      <c r="F55" s="1" t="s">
        <v>40</v>
      </c>
      <c r="G55" s="1">
        <v>0</v>
      </c>
      <c r="H55" s="1" t="s">
        <v>176</v>
      </c>
      <c r="I55" s="1">
        <v>0</v>
      </c>
    </row>
    <row r="56" spans="1:9" x14ac:dyDescent="0.2">
      <c r="A56" s="1" t="b">
        <f>IF(GEs!$K$3="",IF(GEs!$D$11="Y",+GEs!C19,""))</f>
        <v>0</v>
      </c>
      <c r="B56" s="1" t="b">
        <f>IF(GEs!$K$3="",IF(GEs!$D$11="Y",+GEs!I19,""))</f>
        <v>0</v>
      </c>
      <c r="C56" s="1" t="b">
        <f>IF(GEs!$K$3="",IF(GEs!$D$11="Y",+GEs!G19,""))</f>
        <v>0</v>
      </c>
      <c r="D56" s="1" t="b">
        <f>IF(GEs!$K$3="",IF(GEs!$D$11="Y",+GEs!H19,""))</f>
        <v>0</v>
      </c>
      <c r="F56" s="1" t="s">
        <v>40</v>
      </c>
      <c r="G56" s="1">
        <v>0</v>
      </c>
      <c r="H56" s="1" t="s">
        <v>176</v>
      </c>
      <c r="I56" s="1">
        <v>0</v>
      </c>
    </row>
    <row r="57" spans="1:9" x14ac:dyDescent="0.2">
      <c r="A57" s="1" t="b">
        <f>IF(GEs!$K$3="",IF(GEs!$D$11="Y",+GEs!C20,""))</f>
        <v>0</v>
      </c>
      <c r="B57" s="1" t="b">
        <f>IF(GEs!$K$3="",IF(GEs!$D$11="Y",+GEs!I20,""))</f>
        <v>0</v>
      </c>
      <c r="C57" s="1" t="b">
        <f>IF(GEs!$K$3="",IF(GEs!$D$11="Y",+GEs!G20,""))</f>
        <v>0</v>
      </c>
      <c r="D57" s="1" t="b">
        <f>IF(GEs!$K$3="",IF(GEs!$D$11="Y",+GEs!H20,""))</f>
        <v>0</v>
      </c>
      <c r="F57" s="1" t="s">
        <v>42</v>
      </c>
      <c r="G57" s="1">
        <v>0</v>
      </c>
      <c r="H57" s="1" t="s">
        <v>176</v>
      </c>
      <c r="I57" s="1">
        <v>0</v>
      </c>
    </row>
    <row r="58" spans="1:9" x14ac:dyDescent="0.2">
      <c r="A58" s="1" t="b">
        <f>IF(GEs!$K$3="",IF(GEs!$D$11="Y",+GEs!C21,""))</f>
        <v>0</v>
      </c>
      <c r="B58" s="1" t="b">
        <f>IF(GEs!$K$3="",IF(GEs!$D$11="Y",+GEs!I21,""))</f>
        <v>0</v>
      </c>
      <c r="C58" s="1" t="b">
        <f>IF(GEs!$K$3="",IF(GEs!$D$11="Y",+GEs!G21,""))</f>
        <v>0</v>
      </c>
      <c r="D58" s="1" t="b">
        <f>IF(GEs!$K$3="",IF(GEs!$D$11="Y",+GEs!H21,""))</f>
        <v>0</v>
      </c>
      <c r="F58" s="1" t="s">
        <v>43</v>
      </c>
      <c r="G58" s="1">
        <v>0</v>
      </c>
      <c r="H58" s="1" t="s">
        <v>176</v>
      </c>
      <c r="I58" s="1">
        <v>0</v>
      </c>
    </row>
    <row r="59" spans="1:9" x14ac:dyDescent="0.2">
      <c r="A59" s="1" t="b">
        <f>IF(GEs!$K$3="",IF(GEs!$D$11="Y",+GEs!C22,""))</f>
        <v>0</v>
      </c>
      <c r="B59" s="1" t="b">
        <f>IF(GEs!$K$3="",IF(GEs!$D$11="Y",+GEs!I22,""))</f>
        <v>0</v>
      </c>
      <c r="C59" s="1" t="b">
        <f>IF(GEs!$K$3="",IF(GEs!$D$11="Y",+GEs!G22,""))</f>
        <v>0</v>
      </c>
      <c r="D59" s="1" t="b">
        <f>IF(GEs!$K$3="",IF(GEs!$D$11="Y",+GEs!H22,""))</f>
        <v>0</v>
      </c>
      <c r="F59" s="1" t="s">
        <v>190</v>
      </c>
      <c r="G59" s="1" t="s">
        <v>190</v>
      </c>
      <c r="H59" s="1" t="s">
        <v>190</v>
      </c>
      <c r="I59" s="1" t="s">
        <v>190</v>
      </c>
    </row>
    <row r="60" spans="1:9" x14ac:dyDescent="0.2">
      <c r="A60" s="1" t="b">
        <f>IF(GEs!$K$3="",IF(GEs!$D$11="Y",+GEs!C23,""))</f>
        <v>0</v>
      </c>
      <c r="B60" s="1" t="b">
        <f>IF(GEs!$K$3="",IF(GEs!$D$11="Y",+GEs!I23,""))</f>
        <v>0</v>
      </c>
      <c r="C60" s="1" t="b">
        <f>IF(GEs!$K$3="",IF(GEs!$D$11="Y",+GEs!G23,""))</f>
        <v>0</v>
      </c>
      <c r="D60" s="1" t="b">
        <f>IF(GEs!$K$3="",IF(GEs!$D$11="Y",+GEs!H23,""))</f>
        <v>0</v>
      </c>
      <c r="F60" s="1" t="s">
        <v>190</v>
      </c>
      <c r="G60" s="1" t="s">
        <v>190</v>
      </c>
      <c r="H60" s="1" t="s">
        <v>190</v>
      </c>
      <c r="I60" s="1" t="s">
        <v>190</v>
      </c>
    </row>
    <row r="61" spans="1:9" x14ac:dyDescent="0.2">
      <c r="A61" s="1"/>
      <c r="B61" s="1"/>
      <c r="C61" s="1"/>
      <c r="D61" s="1"/>
      <c r="F61" s="1" t="s">
        <v>190</v>
      </c>
      <c r="G61" s="1" t="s">
        <v>190</v>
      </c>
      <c r="H61" s="1" t="s">
        <v>190</v>
      </c>
      <c r="I61" s="1" t="s">
        <v>190</v>
      </c>
    </row>
    <row r="62" spans="1:9" x14ac:dyDescent="0.2">
      <c r="A62" s="1"/>
      <c r="B62" s="1"/>
      <c r="C62" s="1"/>
      <c r="D62" s="1"/>
      <c r="F62" s="1" t="s">
        <v>190</v>
      </c>
      <c r="G62" s="1" t="s">
        <v>190</v>
      </c>
      <c r="H62" s="1" t="s">
        <v>190</v>
      </c>
      <c r="I62" s="1" t="s">
        <v>190</v>
      </c>
    </row>
    <row r="63" spans="1:9" x14ac:dyDescent="0.2">
      <c r="A63" s="1"/>
      <c r="B63" s="1"/>
      <c r="C63" s="1"/>
      <c r="D63" s="1"/>
      <c r="F63" s="1" t="s">
        <v>190</v>
      </c>
      <c r="G63" s="1" t="s">
        <v>190</v>
      </c>
      <c r="H63" s="1" t="s">
        <v>190</v>
      </c>
      <c r="I63" s="1" t="s">
        <v>190</v>
      </c>
    </row>
    <row r="64" spans="1:9" x14ac:dyDescent="0.2">
      <c r="A64" s="1" t="b">
        <f>IF(GEs!$K$3="",IF(GEs!$D$12="Y",+GEs!C27,""))</f>
        <v>0</v>
      </c>
      <c r="B64" s="1" t="b">
        <f>IF(GEs!$K$3="",IF(GEs!$D$12="Y",+GEs!I27,""))</f>
        <v>0</v>
      </c>
      <c r="C64" s="1" t="b">
        <f>IF(GEs!$K$3="",IF(GEs!$D$12="Y",+GEs!G27,""))</f>
        <v>0</v>
      </c>
      <c r="D64" s="1" t="b">
        <f>IF(GEs!$K$3="",IF(GEs!$D$12="Y",+GEs!H27,""))</f>
        <v>0</v>
      </c>
      <c r="F64" s="1" t="s">
        <v>190</v>
      </c>
      <c r="G64" s="1" t="s">
        <v>190</v>
      </c>
      <c r="H64" s="1" t="s">
        <v>190</v>
      </c>
      <c r="I64" s="1" t="s">
        <v>190</v>
      </c>
    </row>
    <row r="65" spans="1:9" x14ac:dyDescent="0.2">
      <c r="A65" s="1" t="b">
        <f>IF(GEs!$K$3="",IF(GEs!$D$12="Y",+GEs!C28,""))</f>
        <v>0</v>
      </c>
      <c r="B65" s="1" t="b">
        <f>IF(GEs!$K$3="",IF(GEs!$D$12="Y",+GEs!I28,""))</f>
        <v>0</v>
      </c>
      <c r="C65" s="1" t="b">
        <f>IF(GEs!$K$3="",IF(GEs!$D$12="Y",+GEs!G28,""))</f>
        <v>0</v>
      </c>
      <c r="D65" s="1" t="b">
        <f>IF(GEs!$K$3="",IF(GEs!$D$12="Y",+GEs!H28,""))</f>
        <v>0</v>
      </c>
      <c r="F65" s="1" t="s">
        <v>190</v>
      </c>
      <c r="G65" s="1" t="s">
        <v>190</v>
      </c>
      <c r="H65" s="1" t="s">
        <v>190</v>
      </c>
      <c r="I65" s="1" t="s">
        <v>190</v>
      </c>
    </row>
    <row r="66" spans="1:9" x14ac:dyDescent="0.2">
      <c r="A66" s="1" t="b">
        <f>IF(GEs!$K$3="",IF(GEs!$D$12="Y",+GEs!C29,""))</f>
        <v>0</v>
      </c>
      <c r="B66" s="1" t="b">
        <f>IF(GEs!$K$3="",IF(GEs!$D$12="Y",+GEs!I29,""))</f>
        <v>0</v>
      </c>
      <c r="C66" s="1" t="b">
        <f>IF(GEs!$K$3="",IF(GEs!$D$12="Y",+GEs!G29,""))</f>
        <v>0</v>
      </c>
      <c r="D66" s="1" t="b">
        <f>IF(GEs!$K$3="",IF(GEs!$D$12="Y",+GEs!H29,""))</f>
        <v>0</v>
      </c>
      <c r="F66" s="1" t="s">
        <v>190</v>
      </c>
      <c r="G66" s="1" t="s">
        <v>190</v>
      </c>
      <c r="H66" s="1" t="s">
        <v>190</v>
      </c>
      <c r="I66" s="1" t="s">
        <v>190</v>
      </c>
    </row>
    <row r="67" spans="1:9" x14ac:dyDescent="0.2">
      <c r="A67" s="1" t="b">
        <f>IF(GEs!$K$3="",IF(GEs!$D$12="Y",+GEs!C30,""))</f>
        <v>0</v>
      </c>
      <c r="B67" s="1" t="b">
        <f>IF(GEs!$K$3="",IF(GEs!$D$12="Y",+GEs!I30,""))</f>
        <v>0</v>
      </c>
      <c r="C67" s="1" t="b">
        <f>IF(GEs!$K$3="",IF(GEs!$D$12="Y",+GEs!G30,""))</f>
        <v>0</v>
      </c>
      <c r="D67" s="1" t="b">
        <f>IF(GEs!$K$3="",IF(GEs!$D$12="Y",+GEs!H30,""))</f>
        <v>0</v>
      </c>
      <c r="F67" s="1" t="s">
        <v>190</v>
      </c>
      <c r="G67" s="1" t="s">
        <v>190</v>
      </c>
      <c r="H67" s="1" t="s">
        <v>190</v>
      </c>
      <c r="I67" s="1" t="s">
        <v>190</v>
      </c>
    </row>
    <row r="68" spans="1:9" x14ac:dyDescent="0.2">
      <c r="A68" s="1" t="b">
        <f>IF(GEs!$K$3="",IF(GEs!$D$12="Y",+GEs!C31,""))</f>
        <v>0</v>
      </c>
      <c r="B68" s="1" t="b">
        <f>IF(GEs!$K$3="",IF(GEs!$D$12="Y",+GEs!I31,""))</f>
        <v>0</v>
      </c>
      <c r="C68" s="1" t="b">
        <f>IF(GEs!$K$3="",IF(GEs!$D$12="Y",+GEs!G31,""))</f>
        <v>0</v>
      </c>
      <c r="D68" s="1" t="b">
        <f>IF(GEs!$K$3="",IF(GEs!$D$12="Y",+GEs!H31,""))</f>
        <v>0</v>
      </c>
      <c r="F68" s="1" t="s">
        <v>190</v>
      </c>
      <c r="G68" s="1" t="s">
        <v>190</v>
      </c>
      <c r="H68" s="1" t="s">
        <v>190</v>
      </c>
      <c r="I68" s="1" t="s">
        <v>190</v>
      </c>
    </row>
    <row r="69" spans="1:9" x14ac:dyDescent="0.2">
      <c r="A69" s="1" t="b">
        <f>IF(GEs!$K$3="",IF(GEs!$D$12="Y",+GEs!C32,""))</f>
        <v>0</v>
      </c>
      <c r="B69" s="1" t="b">
        <f>IF(GEs!$K$3="",IF(GEs!$D$12="Y",+GEs!I32,""))</f>
        <v>0</v>
      </c>
      <c r="C69" s="1" t="b">
        <f>IF(GEs!$K$3="",IF(GEs!$D$12="Y",+GEs!G32,""))</f>
        <v>0</v>
      </c>
      <c r="D69" s="1" t="b">
        <f>IF(GEs!$K$3="",IF(GEs!$D$12="Y",+GEs!H32,""))</f>
        <v>0</v>
      </c>
      <c r="F69" s="1" t="s">
        <v>190</v>
      </c>
      <c r="G69" s="1" t="s">
        <v>190</v>
      </c>
      <c r="H69" s="1" t="s">
        <v>190</v>
      </c>
      <c r="I69" s="1" t="s">
        <v>190</v>
      </c>
    </row>
    <row r="70" spans="1:9" x14ac:dyDescent="0.2">
      <c r="A70" s="1" t="b">
        <f>IF(GEs!$K$3="",IF(GEs!$D$12="Y",+GEs!C33,""))</f>
        <v>0</v>
      </c>
      <c r="B70" s="1" t="b">
        <f>IF(GEs!$K$3="",IF(GEs!$D$12="Y",+GEs!I33,""))</f>
        <v>0</v>
      </c>
      <c r="C70" s="1" t="b">
        <f>IF(GEs!$K$3="",IF(GEs!$D$12="Y",+GEs!G33,""))</f>
        <v>0</v>
      </c>
      <c r="D70" s="1" t="b">
        <f>IF(GEs!$K$3="",IF(GEs!$D$12="Y",+GEs!H33,""))</f>
        <v>0</v>
      </c>
      <c r="F70" s="1" t="s">
        <v>190</v>
      </c>
      <c r="G70" s="1" t="s">
        <v>190</v>
      </c>
      <c r="H70" s="1" t="s">
        <v>190</v>
      </c>
      <c r="I70" s="1" t="s">
        <v>190</v>
      </c>
    </row>
    <row r="71" spans="1:9" x14ac:dyDescent="0.2">
      <c r="A71" s="1" t="b">
        <f>IF(GEs!$K$3="",IF(GEs!$D$12="Y",+GEs!C34,""))</f>
        <v>0</v>
      </c>
      <c r="B71" s="1" t="b">
        <f>IF(GEs!$K$3="",IF(GEs!$D$12="Y",+GEs!I34,""))</f>
        <v>0</v>
      </c>
      <c r="C71" s="1" t="b">
        <f>IF(GEs!$K$3="",IF(GEs!$D$12="Y",+GEs!G34,""))</f>
        <v>0</v>
      </c>
      <c r="D71" s="1" t="b">
        <f>IF(GEs!$K$3="",IF(GEs!$D$12="Y",+GEs!H34,""))</f>
        <v>0</v>
      </c>
      <c r="F71" s="1" t="s">
        <v>190</v>
      </c>
      <c r="G71" s="1" t="s">
        <v>190</v>
      </c>
      <c r="H71" s="1" t="s">
        <v>190</v>
      </c>
      <c r="I71" s="1" t="s">
        <v>190</v>
      </c>
    </row>
    <row r="72" spans="1:9" x14ac:dyDescent="0.2">
      <c r="A72" s="1" t="b">
        <f>IF(GEs!$K$3="",IF(GEs!$D$12="Y",+GEs!C35,""))</f>
        <v>0</v>
      </c>
      <c r="B72" s="1" t="b">
        <f>IF(GEs!$K$3="",IF(GEs!$D$12="Y",+GEs!I35,""))</f>
        <v>0</v>
      </c>
      <c r="C72" s="1" t="b">
        <f>IF(GEs!$K$3="",IF(GEs!$D$12="Y",+GEs!G35,""))</f>
        <v>0</v>
      </c>
      <c r="D72" s="1" t="b">
        <f>IF(GEs!$K$3="",IF(GEs!$D$12="Y",+GEs!H35,""))</f>
        <v>0</v>
      </c>
      <c r="F72" s="1" t="s">
        <v>190</v>
      </c>
      <c r="G72" s="1" t="s">
        <v>190</v>
      </c>
      <c r="H72" s="1" t="s">
        <v>190</v>
      </c>
      <c r="I72" s="1" t="s">
        <v>190</v>
      </c>
    </row>
    <row r="73" spans="1:9" x14ac:dyDescent="0.2">
      <c r="A73" s="1" t="b">
        <f>IF(GEs!$K$3="",IF(GEs!$D$12="Y",+GEs!C36,""))</f>
        <v>0</v>
      </c>
      <c r="B73" s="1" t="b">
        <f>IF(GEs!$K$3="",IF(GEs!$D$12="Y",+GEs!I36,""))</f>
        <v>0</v>
      </c>
      <c r="C73" s="1" t="b">
        <f>IF(GEs!$K$3="",IF(GEs!$D$12="Y",+GEs!G36,""))</f>
        <v>0</v>
      </c>
      <c r="D73" s="1" t="b">
        <f>IF(GEs!$K$3="",IF(GEs!$D$12="Y",+GEs!H36,""))</f>
        <v>0</v>
      </c>
      <c r="F73" s="1" t="s">
        <v>190</v>
      </c>
      <c r="G73" s="1" t="s">
        <v>190</v>
      </c>
      <c r="H73" s="1" t="s">
        <v>190</v>
      </c>
      <c r="I73" s="1" t="s">
        <v>190</v>
      </c>
    </row>
    <row r="74" spans="1:9" x14ac:dyDescent="0.2">
      <c r="A74" s="1" t="b">
        <f>IF(GEs!$K$3="",IF(GEs!$D$12="Y",+GEs!C37,""))</f>
        <v>0</v>
      </c>
      <c r="B74" s="1" t="b">
        <f>IF(GEs!$K$3="",IF(GEs!$D$12="Y",+GEs!I37,""))</f>
        <v>0</v>
      </c>
      <c r="C74" s="1" t="b">
        <f>IF(GEs!$K$3="",IF(GEs!$D$12="Y",+GEs!G37,""))</f>
        <v>0</v>
      </c>
      <c r="D74" s="1" t="b">
        <f>IF(GEs!$K$3="",IF(GEs!$D$12="Y",+GEs!H37,""))</f>
        <v>0</v>
      </c>
      <c r="F74" s="1" t="s">
        <v>190</v>
      </c>
      <c r="G74" s="1" t="s">
        <v>190</v>
      </c>
      <c r="H74" s="1" t="s">
        <v>190</v>
      </c>
      <c r="I74" s="1" t="s">
        <v>190</v>
      </c>
    </row>
    <row r="75" spans="1:9" x14ac:dyDescent="0.2">
      <c r="A75" s="1" t="b">
        <f>IF(GEs!$K$3="",IF(GEs!$D$12="Y",+GEs!C38,""))</f>
        <v>0</v>
      </c>
      <c r="B75" s="1" t="b">
        <f>IF(GEs!$K$3="",IF(GEs!$D$12="Y",+GEs!I38,""))</f>
        <v>0</v>
      </c>
      <c r="C75" s="1" t="b">
        <f>IF(GEs!$K$3="",IF(GEs!$D$12="Y",+GEs!G38,""))</f>
        <v>0</v>
      </c>
      <c r="D75" s="1" t="b">
        <f>IF(GEs!$K$3="",IF(GEs!$D$12="Y",+GEs!H38,""))</f>
        <v>0</v>
      </c>
      <c r="F75" s="1" t="s">
        <v>190</v>
      </c>
      <c r="G75" s="1" t="s">
        <v>190</v>
      </c>
      <c r="H75" s="1" t="s">
        <v>190</v>
      </c>
      <c r="I75" s="1" t="s">
        <v>190</v>
      </c>
    </row>
    <row r="76" spans="1:9" x14ac:dyDescent="0.2">
      <c r="A76" s="1" t="b">
        <f>IF(GEs!$K$3="",IF(GEs!$D$12="Y",+GEs!C39,""))</f>
        <v>0</v>
      </c>
      <c r="B76" s="1" t="b">
        <f>IF(GEs!$K$3="",IF(GEs!$D$12="Y",+GEs!I39,""))</f>
        <v>0</v>
      </c>
      <c r="C76" s="1" t="b">
        <f>IF(GEs!$K$3="",IF(GEs!$D$12="Y",+GEs!G39,""))</f>
        <v>0</v>
      </c>
      <c r="D76" s="1" t="b">
        <f>IF(GEs!$K$3="",IF(GEs!$D$12="Y",+GEs!H39,""))</f>
        <v>0</v>
      </c>
      <c r="F76" s="1" t="s">
        <v>190</v>
      </c>
      <c r="G76" s="1" t="s">
        <v>190</v>
      </c>
      <c r="H76" s="1" t="s">
        <v>190</v>
      </c>
      <c r="I76" s="1" t="s">
        <v>190</v>
      </c>
    </row>
    <row r="77" spans="1:9" x14ac:dyDescent="0.2">
      <c r="A77" s="1" t="b">
        <f>IF(GEs!$K$3="",IF(GEs!$D$12="Y",+GEs!C40,""))</f>
        <v>0</v>
      </c>
      <c r="B77" s="1" t="b">
        <f>IF(GEs!$K$3="",IF(GEs!$D$12="Y",+GEs!I40,""))</f>
        <v>0</v>
      </c>
      <c r="C77" s="1" t="b">
        <f>IF(GEs!$K$3="",IF(GEs!$D$12="Y",+GEs!G40,""))</f>
        <v>0</v>
      </c>
      <c r="D77" s="1" t="b">
        <f>IF(GEs!$K$3="",IF(GEs!$D$12="Y",+GEs!H40,""))</f>
        <v>0</v>
      </c>
      <c r="F77" s="1" t="s">
        <v>190</v>
      </c>
      <c r="G77" s="1" t="s">
        <v>190</v>
      </c>
      <c r="H77" s="1" t="s">
        <v>190</v>
      </c>
      <c r="I77" s="1" t="s">
        <v>190</v>
      </c>
    </row>
    <row r="78" spans="1:9" x14ac:dyDescent="0.2">
      <c r="A78" s="1"/>
      <c r="B78" s="1"/>
      <c r="C78" s="1"/>
      <c r="D78" s="1"/>
      <c r="F78" s="1" t="s">
        <v>190</v>
      </c>
      <c r="G78" s="1" t="s">
        <v>190</v>
      </c>
      <c r="H78" s="1" t="s">
        <v>190</v>
      </c>
      <c r="I78" s="1" t="s">
        <v>190</v>
      </c>
    </row>
    <row r="79" spans="1:9" x14ac:dyDescent="0.2">
      <c r="A79" s="1"/>
      <c r="B79" s="1"/>
      <c r="C79" s="1"/>
      <c r="D79" s="1"/>
      <c r="F79" s="1" t="s">
        <v>162</v>
      </c>
      <c r="G79" s="1">
        <v>0</v>
      </c>
      <c r="H79" s="1" t="s">
        <v>175</v>
      </c>
      <c r="I79" s="1" t="s">
        <v>175</v>
      </c>
    </row>
    <row r="80" spans="1:9" x14ac:dyDescent="0.2">
      <c r="A80" s="1"/>
      <c r="B80" s="1"/>
      <c r="C80" s="1"/>
      <c r="D80" s="1"/>
      <c r="F80" s="1" t="s">
        <v>162</v>
      </c>
      <c r="G80" s="1">
        <v>0</v>
      </c>
      <c r="H80" s="1" t="s">
        <v>175</v>
      </c>
      <c r="I80" s="1" t="s">
        <v>175</v>
      </c>
    </row>
    <row r="81" spans="1:9" x14ac:dyDescent="0.2">
      <c r="A81" s="1" t="b">
        <f>IF(GEs!$K$3="",IF(GEs!$D$13="Y",+GEs!C44,""))</f>
        <v>0</v>
      </c>
      <c r="B81" s="1" t="b">
        <f>IF(GEs!$K$3="",IF(GEs!$D$13="Y",+GEs!I44,""))</f>
        <v>0</v>
      </c>
      <c r="C81" s="1" t="b">
        <f>IF(GEs!$K$3="",IF(GEs!$D$13="Y",+GEs!G44,""))</f>
        <v>0</v>
      </c>
      <c r="D81" s="1" t="b">
        <f>IF(GEs!$K$3="",IF(GEs!$D$13="Y",+GEs!H44,""))</f>
        <v>0</v>
      </c>
      <c r="F81" s="1" t="s">
        <v>163</v>
      </c>
      <c r="G81" s="1">
        <v>0</v>
      </c>
      <c r="H81" s="1" t="s">
        <v>175</v>
      </c>
      <c r="I81" s="1" t="s">
        <v>175</v>
      </c>
    </row>
    <row r="82" spans="1:9" x14ac:dyDescent="0.2">
      <c r="A82" s="1" t="b">
        <f>IF(GEs!$K$3="",IF(GEs!$D$13="Y",+GEs!C45,""))</f>
        <v>0</v>
      </c>
      <c r="B82" s="1" t="b">
        <f>IF(GEs!$K$3="",IF(GEs!$D$13="Y",+GEs!I45,""))</f>
        <v>0</v>
      </c>
      <c r="C82" s="1" t="b">
        <f>IF(GEs!$K$3="",IF(GEs!$D$13="Y",+GEs!G45,""))</f>
        <v>0</v>
      </c>
      <c r="D82" s="1" t="b">
        <f>IF(GEs!$K$3="",IF(GEs!$D$13="Y",+GEs!H45,""))</f>
        <v>0</v>
      </c>
      <c r="F82" s="1"/>
      <c r="G82" s="1"/>
      <c r="H82" s="1"/>
      <c r="I82" s="1"/>
    </row>
    <row r="83" spans="1:9" x14ac:dyDescent="0.2">
      <c r="A83" s="1" t="b">
        <f>IF(GEs!$K$3="",IF(GEs!$D$13="Y",+GEs!C46,""))</f>
        <v>0</v>
      </c>
      <c r="B83" s="1" t="b">
        <f>IF(GEs!$K$3="",IF(GEs!$D$13="Y",+GEs!I46,""))</f>
        <v>0</v>
      </c>
      <c r="C83" s="1" t="b">
        <f>IF(GEs!$K$3="",IF(GEs!$D$13="Y",+GEs!G46,""))</f>
        <v>0</v>
      </c>
      <c r="D83" s="1" t="b">
        <f>IF(GEs!$K$3="",IF(GEs!$D$13="Y",+GEs!H46,""))</f>
        <v>0</v>
      </c>
      <c r="F83" s="1"/>
      <c r="G83" s="1"/>
      <c r="H83" s="1"/>
      <c r="I83" s="1"/>
    </row>
    <row r="84" spans="1:9" x14ac:dyDescent="0.2">
      <c r="A84" s="1" t="b">
        <f>IF(GEs!$K$3="",IF(GEs!$D$13="Y",+GEs!C47,""))</f>
        <v>0</v>
      </c>
      <c r="B84" s="1" t="b">
        <f>IF(GEs!$K$3="",IF(GEs!$D$13="Y",+GEs!I47,""))</f>
        <v>0</v>
      </c>
      <c r="C84" s="1" t="b">
        <f>IF(GEs!$K$3="",IF(GEs!$D$13="Y",+GEs!G47,""))</f>
        <v>0</v>
      </c>
      <c r="D84" s="1" t="b">
        <f>IF(GEs!$K$3="",IF(GEs!$D$13="Y",+GEs!H47,""))</f>
        <v>0</v>
      </c>
      <c r="F84" s="1"/>
      <c r="G84" s="1"/>
      <c r="H84" s="1"/>
      <c r="I84" s="1"/>
    </row>
    <row r="85" spans="1:9" x14ac:dyDescent="0.2">
      <c r="A85" s="1" t="b">
        <f>IF(GEs!$K$3="",IF(GEs!$D$13="Y",+GEs!C48,""))</f>
        <v>0</v>
      </c>
      <c r="B85" s="1" t="b">
        <f>IF(GEs!$K$3="",IF(GEs!$D$13="Y",+GEs!I48,""))</f>
        <v>0</v>
      </c>
      <c r="C85" s="1" t="b">
        <f>IF(GEs!$K$3="",IF(GEs!$D$13="Y",+GEs!G48,""))</f>
        <v>0</v>
      </c>
      <c r="D85" s="1" t="b">
        <f>IF(GEs!$K$3="",IF(GEs!$D$13="Y",+GEs!H48,""))</f>
        <v>0</v>
      </c>
      <c r="F85" s="1"/>
      <c r="G85" s="1"/>
      <c r="H85" s="1"/>
      <c r="I85" s="1"/>
    </row>
    <row r="86" spans="1:9" x14ac:dyDescent="0.2">
      <c r="A86" s="1" t="b">
        <f>IF(GEs!$K$3="",IF(GEs!$D$13="Y",+GEs!C49,""))</f>
        <v>0</v>
      </c>
      <c r="B86" s="1" t="b">
        <f>IF(GEs!$K$3="",IF(GEs!$D$13="Y",+GEs!I49,""))</f>
        <v>0</v>
      </c>
      <c r="C86" s="1" t="b">
        <f>IF(GEs!$K$3="",IF(GEs!$D$13="Y",+GEs!G49,""))</f>
        <v>0</v>
      </c>
      <c r="D86" s="1" t="b">
        <f>IF(GEs!$K$3="",IF(GEs!$D$13="Y",+GEs!H49,""))</f>
        <v>0</v>
      </c>
      <c r="F86" s="1"/>
      <c r="G86" s="1"/>
      <c r="H86" s="1"/>
      <c r="I86" s="1"/>
    </row>
    <row r="87" spans="1:9" x14ac:dyDescent="0.2">
      <c r="A87" s="1"/>
      <c r="B87" s="1"/>
      <c r="C87" s="1"/>
      <c r="D87" s="1"/>
      <c r="F87" s="1"/>
      <c r="G87" s="1"/>
      <c r="H87" s="1"/>
      <c r="I87" s="1"/>
    </row>
    <row r="88" spans="1:9" x14ac:dyDescent="0.2">
      <c r="A88" s="1"/>
      <c r="B88" s="1"/>
      <c r="C88" s="1"/>
      <c r="D88" s="1"/>
      <c r="F88" s="1"/>
      <c r="G88" s="1"/>
      <c r="H88" s="1"/>
      <c r="I88" s="1"/>
    </row>
    <row r="89" spans="1:9" x14ac:dyDescent="0.2">
      <c r="A89" s="1"/>
      <c r="B89" s="1"/>
      <c r="C89" s="1"/>
      <c r="D89" s="1"/>
      <c r="F89" s="1"/>
      <c r="G89" s="1"/>
      <c r="H89" s="1"/>
      <c r="I89" s="1"/>
    </row>
    <row r="90" spans="1:9" x14ac:dyDescent="0.2">
      <c r="A90" s="1"/>
      <c r="B90" s="1"/>
      <c r="C90" s="1"/>
      <c r="D90" s="1"/>
      <c r="F90" s="1"/>
      <c r="G90" s="1"/>
      <c r="H90" s="1"/>
      <c r="I90" s="1"/>
    </row>
    <row r="91" spans="1:9" x14ac:dyDescent="0.2">
      <c r="A91" s="1"/>
      <c r="B91" s="1"/>
      <c r="C91" s="1"/>
      <c r="D91" s="1"/>
      <c r="F91" s="1"/>
      <c r="G91" s="1"/>
      <c r="H91" s="1"/>
      <c r="I91" s="1"/>
    </row>
    <row r="92" spans="1:9" x14ac:dyDescent="0.2">
      <c r="A92" s="1"/>
      <c r="B92" s="1"/>
      <c r="C92" s="1"/>
      <c r="D92" s="1"/>
      <c r="F92" s="1"/>
      <c r="G92" s="1"/>
      <c r="H92" s="1"/>
      <c r="I92" s="1"/>
    </row>
    <row r="93" spans="1:9" x14ac:dyDescent="0.2">
      <c r="A93" s="1" t="str">
        <f>+GEs!C55</f>
        <v>S - SELF, SOCIETY &amp; EQUALITY IN THE US</v>
      </c>
      <c r="B93" s="1">
        <f>IF(+GEs!I55="",0,GEs!I55)</f>
        <v>0</v>
      </c>
      <c r="C93" s="1">
        <f>+GEs!G55</f>
        <v>0</v>
      </c>
      <c r="D93" s="1">
        <f>+GEs!H55</f>
        <v>0</v>
      </c>
      <c r="F93" s="1"/>
      <c r="G93" s="1"/>
      <c r="H93" s="1"/>
      <c r="I93" s="1"/>
    </row>
    <row r="94" spans="1:9" x14ac:dyDescent="0.2">
      <c r="A94" s="1" t="str">
        <f>+GEs!C56</f>
        <v>V - CULTURE, CIVILIZATION &amp; GLOBAL UNDERS.</v>
      </c>
      <c r="B94" s="1">
        <f>IF(+GEs!I56="",0,GEs!I56)</f>
        <v>0</v>
      </c>
      <c r="C94" s="1">
        <f>+GEs!G56</f>
        <v>0</v>
      </c>
      <c r="D94" s="1">
        <f>+GEs!H56</f>
        <v>0</v>
      </c>
      <c r="F94" s="1"/>
      <c r="G94" s="1"/>
      <c r="H94" s="1"/>
      <c r="I94" s="1"/>
    </row>
    <row r="95" spans="1:9" x14ac:dyDescent="0.2">
      <c r="A95" s="1" t="str">
        <f>+GEs!C57</f>
        <v>Z - WRITTEN COMUNICATION II</v>
      </c>
      <c r="B95" s="1">
        <f>IF(+GEs!I57="",0,GEs!I57)</f>
        <v>0</v>
      </c>
      <c r="C95" s="1">
        <f>+GEs!G58</f>
        <v>0</v>
      </c>
      <c r="D95" s="1">
        <f>+GEs!H58</f>
        <v>0</v>
      </c>
      <c r="F95" s="1"/>
      <c r="G95" s="1"/>
      <c r="H95" s="1"/>
      <c r="I95" s="1"/>
    </row>
    <row r="96" spans="1:9" x14ac:dyDescent="0.2">
      <c r="A96" s="1" t="str">
        <f>IF(GEs!D57="ENGR 100W","",+GEs!C58)</f>
        <v/>
      </c>
      <c r="B96" s="1">
        <f>IF(+GEs!I58="",0,GEs!I58)</f>
        <v>0</v>
      </c>
      <c r="C96" s="1">
        <f>+GEs!G59</f>
        <v>0</v>
      </c>
      <c r="D96" s="1">
        <f>+GEs!H59</f>
        <v>0</v>
      </c>
      <c r="F96" s="1"/>
      <c r="G96" s="1"/>
      <c r="H96" s="1"/>
      <c r="I96" s="1"/>
    </row>
  </sheetData>
  <phoneticPr fontId="25" type="noConversion"/>
  <pageMargins left="0.75" right="0.75" top="0.54" bottom="0.51" header="0.5" footer="0.5"/>
  <pageSetup scale="6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DIRECTIONS</vt:lpstr>
      <vt:lpstr>TRANSCRIPT INFORMATION</vt:lpstr>
      <vt:lpstr>GEs</vt:lpstr>
      <vt:lpstr>MAJOR FORM</vt:lpstr>
      <vt:lpstr>Student Tracking Form</vt:lpstr>
      <vt:lpstr>UNOFFICIAL GPA</vt:lpstr>
      <vt:lpstr>SCHEDULE</vt:lpstr>
      <vt:lpstr>DIRECTIONS!Print_Area</vt:lpstr>
      <vt:lpstr>'MAJOR FORM'!Print_Area</vt:lpstr>
      <vt:lpstr>SCHEDULE!Print_Area</vt:lpstr>
      <vt:lpstr>'Student Tracking Form'!Print_Area</vt:lpstr>
      <vt:lpstr>'TRANSCRIPT INFORMATION'!Print_Area</vt:lpstr>
    </vt:vector>
  </TitlesOfParts>
  <Company>SJSU CME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Regina Gabriel</cp:lastModifiedBy>
  <cp:lastPrinted>2018-09-17T17:17:41Z</cp:lastPrinted>
  <dcterms:created xsi:type="dcterms:W3CDTF">2001-03-01T04:10:55Z</dcterms:created>
  <dcterms:modified xsi:type="dcterms:W3CDTF">2018-09-17T17:20:59Z</dcterms:modified>
</cp:coreProperties>
</file>