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045" windowHeight="7470" activeTab="6"/>
  </bookViews>
  <sheets>
    <sheet name="LVDT data" sheetId="1" r:id="rId1"/>
    <sheet name="Polyfit" sheetId="2" r:id="rId2"/>
    <sheet name="Non-Lin Regress" sheetId="3" r:id="rId3"/>
    <sheet name="Lin Regress" sheetId="4" r:id="rId4"/>
    <sheet name="Circuit Analysis" sheetId="5" r:id="rId5"/>
    <sheet name="lbf-N macro" sheetId="6" r:id="rId6"/>
    <sheet name="scratch" sheetId="7" r:id="rId7"/>
  </sheets>
  <definedNames>
    <definedName name="f_1">'Circuit Analysis'!$B$10</definedName>
    <definedName name="f_2">'Circuit Analysis'!$B$11</definedName>
    <definedName name="f_3">'Circuit Analysis'!$B$12</definedName>
    <definedName name="i_1">'Circuit Analysis'!$E$5</definedName>
    <definedName name="i_2">'Circuit Analysis'!$E$6</definedName>
    <definedName name="i_3">'Circuit Analysis'!$E$7</definedName>
    <definedName name="R_1">'Circuit Analysis'!$B$5</definedName>
    <definedName name="R_2">'Circuit Analysis'!$B$6</definedName>
    <definedName name="R_3">'Circuit Analysis'!$B$7</definedName>
    <definedName name="solver_adj" localSheetId="4" hidden="1">'Circuit Analysis'!$E$5:$E$7</definedName>
    <definedName name="solver_adj" localSheetId="3" hidden="1">'Lin Regress'!$B$7:$B$8</definedName>
    <definedName name="solver_cvg" localSheetId="4" hidden="1">0.0001</definedName>
    <definedName name="solver_cvg" localSheetId="3" hidden="1">0.0001</definedName>
    <definedName name="solver_drv" localSheetId="4" hidden="1">1</definedName>
    <definedName name="solver_drv" localSheetId="3" hidden="1">1</definedName>
    <definedName name="solver_eng" localSheetId="4" hidden="1">1</definedName>
    <definedName name="solver_est" localSheetId="4" hidden="1">1</definedName>
    <definedName name="solver_est" localSheetId="3" hidden="1">1</definedName>
    <definedName name="solver_itr" localSheetId="4" hidden="1">100</definedName>
    <definedName name="solver_itr" localSheetId="3" hidden="1">100</definedName>
    <definedName name="solver_lin" localSheetId="4" hidden="1">2</definedName>
    <definedName name="solver_lin" localSheetId="3" hidden="1">2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2</definedName>
    <definedName name="solver_neg" localSheetId="3" hidden="1">2</definedName>
    <definedName name="solver_nod" localSheetId="4" hidden="1">2147483647</definedName>
    <definedName name="solver_num" localSheetId="4" hidden="1">0</definedName>
    <definedName name="solver_num" localSheetId="3" hidden="1">0</definedName>
    <definedName name="solver_nwt" localSheetId="4" hidden="1">1</definedName>
    <definedName name="solver_nwt" localSheetId="3" hidden="1">1</definedName>
    <definedName name="solver_opt" localSheetId="4" hidden="1">'Circuit Analysis'!$B$14</definedName>
    <definedName name="solver_opt" localSheetId="3" hidden="1">'Lin Regress'!$D$7</definedName>
    <definedName name="solver_pre" localSheetId="4" hidden="1">0.000001</definedName>
    <definedName name="solver_pre" localSheetId="3" hidden="1">0.000001</definedName>
    <definedName name="solver_rbv" localSheetId="4" hidden="1">1</definedName>
    <definedName name="solver_rlx" localSheetId="4" hidden="1">1</definedName>
    <definedName name="solver_rsd" localSheetId="4" hidden="1">0</definedName>
    <definedName name="solver_scl" localSheetId="4" hidden="1">2</definedName>
    <definedName name="solver_scl" localSheetId="3" hidden="1">2</definedName>
    <definedName name="solver_sho" localSheetId="4" hidden="1">2</definedName>
    <definedName name="solver_sho" localSheetId="3" hidden="1">2</definedName>
    <definedName name="solver_ssz" localSheetId="4" hidden="1">100</definedName>
    <definedName name="solver_tim" localSheetId="4" hidden="1">100</definedName>
    <definedName name="solver_tim" localSheetId="3" hidden="1">100</definedName>
    <definedName name="solver_tol" localSheetId="4" hidden="1">0.05</definedName>
    <definedName name="solver_tol" localSheetId="3" hidden="1">0.05</definedName>
    <definedName name="solver_typ" localSheetId="4" hidden="1">3</definedName>
    <definedName name="solver_typ" localSheetId="3" hidden="1">2</definedName>
    <definedName name="solver_val" localSheetId="4" hidden="1">0</definedName>
    <definedName name="solver_val" localSheetId="3" hidden="1">0</definedName>
    <definedName name="solver_ver" localSheetId="4" hidden="1">3</definedName>
    <definedName name="V">'Circuit Analysis'!$B$8</definedName>
  </definedNames>
  <calcPr fullCalcOnLoad="1"/>
</workbook>
</file>

<file path=xl/sharedStrings.xml><?xml version="1.0" encoding="utf-8"?>
<sst xmlns="http://schemas.openxmlformats.org/spreadsheetml/2006/main" count="97" uniqueCount="77">
  <si>
    <t>x</t>
  </si>
  <si>
    <t>y</t>
  </si>
  <si>
    <t xml:space="preserve">Intercept= </t>
  </si>
  <si>
    <t xml:space="preserve">Slope= </t>
  </si>
  <si>
    <t>A/D signal (V)</t>
  </si>
  <si>
    <t xml:space="preserve">Displ. (mm)  </t>
  </si>
  <si>
    <t>LVDT Calibration Data</t>
  </si>
  <si>
    <t>Source: http://gees.usc.edu/soilab/Calibration.htm  Visited on 30OCT2009</t>
  </si>
  <si>
    <t>Linear Regression for LVDT Calibration Data</t>
  </si>
  <si>
    <t>model: y = mx + b</t>
  </si>
  <si>
    <t>Guesses</t>
  </si>
  <si>
    <t xml:space="preserve">m = </t>
  </si>
  <si>
    <t xml:space="preserve">b = </t>
  </si>
  <si>
    <t>Yp</t>
  </si>
  <si>
    <t>error</t>
  </si>
  <si>
    <r>
      <t>error</t>
    </r>
    <r>
      <rPr>
        <vertAlign val="superscript"/>
        <sz val="10"/>
        <rFont val="Arial"/>
        <family val="2"/>
      </rPr>
      <t>2</t>
    </r>
  </si>
  <si>
    <t>SSE</t>
  </si>
  <si>
    <t>TSS</t>
  </si>
  <si>
    <t>avg(y)</t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</si>
  <si>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</si>
  <si>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</si>
  <si>
    <t>Variables</t>
  </si>
  <si>
    <r>
      <t>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0</t>
    </r>
  </si>
  <si>
    <t>V =</t>
  </si>
  <si>
    <r>
      <t>0i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-0i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- V = 0</t>
    </r>
  </si>
  <si>
    <r>
      <t>0i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+(R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+0i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- V = 0</t>
    </r>
  </si>
  <si>
    <t xml:space="preserve">y = </t>
  </si>
  <si>
    <r>
      <t>f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+f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+f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2</t>
    </r>
  </si>
  <si>
    <t>Force, lbf</t>
  </si>
  <si>
    <t>Force, N</t>
  </si>
  <si>
    <t>2. Set macro name, shortcut key, where to store, and description</t>
  </si>
  <si>
    <t>1. Tools | Macro | Record New Macro (2007: Ribbon--&gt; View/Macros/Macros (menu)/Record Macro) choose Relative Referencing</t>
  </si>
  <si>
    <t>3. Enter formula as usual. Finish with [Enter]</t>
  </si>
  <si>
    <t>4. Stop Recording (2007: Ribbon--&gt; View/Macros/Macros (menu)/Stop Recording)</t>
  </si>
  <si>
    <t>5. Test out the macro</t>
  </si>
  <si>
    <t>6. Edit as needed: Tools/Macro/Macros  choose to Edit (2007: Ribbon--&gt; View/Macros/Macros (menu)/View Macros)</t>
  </si>
  <si>
    <t>Replace last line with: ActiveCell.Offset(1, 0).Select</t>
  </si>
  <si>
    <r>
      <t xml:space="preserve">                   </t>
    </r>
    <r>
      <rPr>
        <u val="single"/>
        <sz val="10"/>
        <rFont val="Arial"/>
        <family val="2"/>
      </rPr>
      <t>Constants</t>
    </r>
  </si>
  <si>
    <t>Equations (reference only)</t>
  </si>
  <si>
    <t>R_1 =</t>
  </si>
  <si>
    <t>R_2 =</t>
  </si>
  <si>
    <t>R_3 =</t>
  </si>
  <si>
    <t>i_1 =</t>
  </si>
  <si>
    <t>i_2 =</t>
  </si>
  <si>
    <t>i_3 =</t>
  </si>
  <si>
    <t>Circuit Analysis Using the Solver</t>
  </si>
  <si>
    <r>
      <t>f_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</si>
  <si>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r>
      <t>f_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</si>
  <si>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r>
      <t>f_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,i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</si>
  <si>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t>Non-Linear Curve Fit</t>
  </si>
  <si>
    <t>24APR2010</t>
  </si>
  <si>
    <t>BJ Furman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</si>
  <si>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</si>
  <si>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0"/>
      </rPr>
      <t xml:space="preserve"> =</t>
    </r>
  </si>
  <si>
    <t xml:space="preserve">t = </t>
  </si>
  <si>
    <t>t</t>
  </si>
  <si>
    <t>Ypred</t>
  </si>
  <si>
    <t xml:space="preserve">Model: </t>
  </si>
  <si>
    <t>Actual</t>
  </si>
  <si>
    <r>
      <t>Y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</si>
  <si>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pred</t>
    </r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</si>
  <si>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</si>
  <si>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(Y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0"/>
      </rPr>
      <t>- Y</t>
    </r>
    <r>
      <rPr>
        <vertAlign val="subscript"/>
        <sz val="10"/>
        <rFont val="Arial"/>
        <family val="2"/>
      </rPr>
      <t>pred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</si>
  <si>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Predicted</t>
  </si>
  <si>
    <t>Yavg</t>
  </si>
  <si>
    <r>
      <t>y = 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0"/>
      </rPr>
      <t xml:space="preserve"> + (T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- T</t>
    </r>
    <r>
      <rPr>
        <vertAlign val="subscript"/>
        <sz val="10"/>
        <rFont val="Arial"/>
        <family val="2"/>
      </rPr>
      <t>∞</t>
    </r>
    <r>
      <rPr>
        <sz val="10"/>
        <rFont val="Arial"/>
        <family val="0"/>
      </rPr>
      <t xml:space="preserve"> )*e</t>
    </r>
    <r>
      <rPr>
        <vertAlign val="superscript"/>
        <sz val="10"/>
        <rFont val="Arial"/>
        <family val="2"/>
      </rPr>
      <t>-t/</t>
    </r>
    <r>
      <rPr>
        <vertAlign val="superscript"/>
        <sz val="10"/>
        <rFont val="Symbol"/>
        <family val="1"/>
      </rPr>
      <t>t</t>
    </r>
  </si>
  <si>
    <t>Spreadsheet to Demonstrate Creation of a Macro - lbf--&gt;N converter</t>
  </si>
  <si>
    <t>1 lbf --&gt; 4.448 N</t>
  </si>
  <si>
    <t>Multiply lbf by 4.448 to get N</t>
  </si>
  <si>
    <t>Scratch worksheet</t>
  </si>
  <si>
    <t>14NOV2011</t>
  </si>
  <si>
    <t>myvar_1=</t>
  </si>
  <si>
    <t>myvar_2=</t>
  </si>
  <si>
    <t>Spreadsheet to Demonstrate Creation of a Macro - lbf--&gt;oz converter</t>
  </si>
  <si>
    <t>1 lbf --&gt; 16 oz</t>
  </si>
  <si>
    <t>Multiply lbf by 16 to get oz</t>
  </si>
  <si>
    <t>Force, oz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</si>
</sst>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name val="Symbol"/>
      <family val="1"/>
    </font>
    <font>
      <vertAlign val="superscript"/>
      <sz val="10"/>
      <name val="Symbol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vertAlign val="superscript"/>
      <sz val="9.75"/>
      <color indexed="8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Wingdings"/>
      <family val="0"/>
    </font>
    <font>
      <b/>
      <sz val="11.5"/>
      <color indexed="8"/>
      <name val="Arial"/>
      <family val="2"/>
    </font>
    <font>
      <b/>
      <vertAlign val="subscript"/>
      <sz val="11.5"/>
      <color indexed="8"/>
      <name val="Arial"/>
      <family val="2"/>
    </font>
    <font>
      <b/>
      <sz val="13.5"/>
      <color indexed="8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3.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LVDT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625"/>
          <c:w val="0.9312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'LVDT data'!$B$5</c:f>
              <c:strCache>
                <c:ptCount val="1"/>
                <c:pt idx="0">
                  <c:v>A/D signal 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'LVDT data'!$A$6:$A$26</c:f>
              <c:numCache/>
            </c:numRef>
          </c:xVal>
          <c:yVal>
            <c:numRef>
              <c:f>'LVDT data'!$B$6:$B$26</c:f>
              <c:numCache/>
            </c:numRef>
          </c:yVal>
          <c:smooth val="0"/>
        </c:ser>
        <c:axId val="65463370"/>
        <c:axId val="52299419"/>
      </c:scatterChart>
      <c:valAx>
        <c:axId val="6546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Displacement, mm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9419"/>
        <c:crosses val="autoZero"/>
        <c:crossBetween val="midCat"/>
        <c:dispUnits/>
        <c:majorUnit val="1"/>
      </c:valAx>
      <c:valAx>
        <c:axId val="522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A/D Signal, V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5"/>
          <c:y val="0.05575"/>
          <c:w val="0.9217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Polyfit!$B$6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-0.0175x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+ 0.0936x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+ 0.403x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- 0.4562x + 5.6297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0.9866</a:t>
                    </a:r>
                  </a:p>
                </c:rich>
              </c:tx>
              <c:numFmt formatCode="General"/>
            </c:trendlineLbl>
          </c:trendline>
          <c:xVal>
            <c:numRef>
              <c:f>Polyfit!$A$7:$A$21</c:f>
              <c:numCache/>
            </c:numRef>
          </c:xVal>
          <c:yVal>
            <c:numRef>
              <c:f>Polyfit!$B$7:$B$21</c:f>
              <c:numCache/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4517"/>
        <c:crosses val="autoZero"/>
        <c:crossBetween val="midCat"/>
        <c:dispUnits/>
      </c:valAx>
      <c:valAx>
        <c:axId val="839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Response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1725"/>
          <c:w val="0.910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ptCount val="21"/>
              <c:pt idx="0">
                <c:v>24.00831055800935</c:v>
              </c:pt>
              <c:pt idx="1">
                <c:v>37.6879845022927</c:v>
              </c:pt>
              <c:pt idx="2">
                <c:v>55.11952653030508</c:v>
              </c:pt>
              <c:pt idx="3">
                <c:v>65.36122345501954</c:v>
              </c:pt>
              <c:pt idx="4">
                <c:v>73.64173892048625</c:v>
              </c:pt>
              <c:pt idx="5">
                <c:v>80.97341106069646</c:v>
              </c:pt>
              <c:pt idx="6">
                <c:v>81.07350333972012</c:v>
              </c:pt>
              <c:pt idx="7">
                <c:v>81.9291415086046</c:v>
              </c:pt>
              <c:pt idx="8">
                <c:v>86.02621855754433</c:v>
              </c:pt>
              <c:pt idx="9">
                <c:v>87.69826667523174</c:v>
              </c:pt>
              <c:pt idx="10">
                <c:v>96.37628298704972</c:v>
              </c:pt>
              <c:pt idx="11">
                <c:v>92.44109437124438</c:v>
              </c:pt>
              <c:pt idx="12">
                <c:v>98.14873619570353</c:v>
              </c:pt>
              <c:pt idx="13">
                <c:v>98.02524170883187</c:v>
              </c:pt>
              <c:pt idx="14">
                <c:v>99.07784682833604</c:v>
              </c:pt>
              <c:pt idx="15">
                <c:v>101.86049870719405</c:v>
              </c:pt>
              <c:pt idx="16">
                <c:v>102.89088661910955</c:v>
              </c:pt>
              <c:pt idx="17">
                <c:v>98.19215146829322</c:v>
              </c:pt>
              <c:pt idx="18">
                <c:v>99.40831927706087</c:v>
              </c:pt>
              <c:pt idx="19">
                <c:v>103.36225637733554</c:v>
              </c:pt>
              <c:pt idx="20">
                <c:v>94.88932602828146</c:v>
              </c:pt>
            </c:numLit>
          </c:yVal>
          <c:smooth val="0"/>
        </c:ser>
        <c:ser>
          <c:idx val="2"/>
          <c:order val="1"/>
          <c:tx>
            <c:v>Model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1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1.5</c:v>
              </c:pt>
              <c:pt idx="4">
                <c:v>2</c:v>
              </c:pt>
              <c:pt idx="5">
                <c:v>2.5</c:v>
              </c:pt>
              <c:pt idx="6">
                <c:v>3</c:v>
              </c:pt>
              <c:pt idx="7">
                <c:v>3.5</c:v>
              </c:pt>
              <c:pt idx="8">
                <c:v>4</c:v>
              </c:pt>
              <c:pt idx="9">
                <c:v>4.5</c:v>
              </c:pt>
              <c:pt idx="10">
                <c:v>5</c:v>
              </c:pt>
              <c:pt idx="11">
                <c:v>5.5</c:v>
              </c:pt>
              <c:pt idx="12">
                <c:v>6</c:v>
              </c:pt>
              <c:pt idx="13">
                <c:v>6.5</c:v>
              </c:pt>
              <c:pt idx="14">
                <c:v>7</c:v>
              </c:pt>
              <c:pt idx="15">
                <c:v>7.5</c:v>
              </c:pt>
              <c:pt idx="16">
                <c:v>8</c:v>
              </c:pt>
              <c:pt idx="17">
                <c:v>8.5</c:v>
              </c:pt>
              <c:pt idx="18">
                <c:v>9</c:v>
              </c:pt>
              <c:pt idx="19">
                <c:v>9.5</c:v>
              </c:pt>
              <c:pt idx="20">
                <c:v>10</c:v>
              </c:pt>
            </c:numLit>
          </c:xVal>
          <c:yVal>
            <c:numLit>
              <c:ptCount val="21"/>
              <c:pt idx="0">
                <c:v>24.163913405417944</c:v>
              </c:pt>
              <c:pt idx="1">
                <c:v>40.417935099113215</c:v>
              </c:pt>
              <c:pt idx="2">
                <c:v>53.225734924604275</c:v>
              </c:pt>
              <c:pt idx="3">
                <c:v>63.31799021139756</c:v>
              </c:pt>
              <c:pt idx="4">
                <c:v>71.27045809515462</c:v>
              </c:pt>
              <c:pt idx="5">
                <c:v>77.53682211836215</c:v>
              </c:pt>
              <c:pt idx="6">
                <c:v>82.47457460543015</c:v>
              </c:pt>
              <c:pt idx="7">
                <c:v>86.36541138625702</c:v>
              </c:pt>
              <c:pt idx="8">
                <c:v>89.43130237505878</c:v>
              </c:pt>
              <c:pt idx="9">
                <c:v>91.84715482138479</c:v>
              </c:pt>
              <c:pt idx="10">
                <c:v>93.75079166422648</c:v>
              </c:pt>
              <c:pt idx="11">
                <c:v>95.25081424836043</c:v>
              </c:pt>
              <c:pt idx="12">
                <c:v>96.4327979661966</c:v>
              </c:pt>
              <c:pt idx="13">
                <c:v>97.36417428279812</c:v>
              </c:pt>
              <c:pt idx="14">
                <c:v>98.09807766068414</c:v>
              </c:pt>
              <c:pt idx="15">
                <c:v>98.6763768491774</c:v>
              </c:pt>
              <c:pt idx="16">
                <c:v>99.13206347154352</c:v>
              </c:pt>
              <c:pt idx="17">
                <c:v>99.49113417739125</c:v>
              </c:pt>
              <c:pt idx="18">
                <c:v>99.77407373600394</c:v>
              </c:pt>
              <c:pt idx="19">
                <c:v>99.99702368019098</c:v>
              </c:pt>
              <c:pt idx="20">
                <c:v>100.17270317109258</c:v>
              </c:pt>
            </c:numLit>
          </c:yVal>
          <c:smooth val="0"/>
        </c:ser>
        <c:axId val="8441790"/>
        <c:axId val="8867247"/>
      </c:scatterChart>
      <c:val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Sec.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67247"/>
        <c:crosses val="autoZero"/>
        <c:crossBetween val="midCat"/>
        <c:dispUnits/>
      </c:valAx>
      <c:valAx>
        <c:axId val="8867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Temperature,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1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Deviation Plot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975"/>
          <c:w val="0.9175"/>
          <c:h val="0.7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'Non-Lin Regress'!$D$11</c:f>
              <c:strCache>
                <c:ptCount val="1"/>
                <c:pt idx="0">
                  <c:v>Yi - Ypred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'Non-Lin Regress'!$A$12:$A$32</c:f>
              <c:numCache/>
            </c:numRef>
          </c:xVal>
          <c:yVal>
            <c:numRef>
              <c:f>'Non-Lin Regress'!$D$12:$D$32</c:f>
              <c:numCache/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8377"/>
        <c:crosses val="autoZero"/>
        <c:crossBetween val="midCat"/>
        <c:dispUnits/>
      </c:valAx>
      <c:valAx>
        <c:axId val="4715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- Y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pred</a:t>
            </a: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vs. Y</a:t>
            </a:r>
            <a:r>
              <a:rPr lang="en-US" cap="none" sz="135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c:rich>
      </c:tx>
      <c:layout>
        <c:manualLayout>
          <c:xMode val="factor"/>
          <c:yMode val="factor"/>
          <c:x val="0.03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"/>
          <c:w val="0.9227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'Non-Lin Regress'!$C$11</c:f>
              <c:strCache>
                <c:ptCount val="1"/>
                <c:pt idx="0">
                  <c:v>Ypred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'Non-Lin Regress'!$B$12:$B$32</c:f>
              <c:numCache/>
            </c:numRef>
          </c:xVal>
          <c:yVal>
            <c:numRef>
              <c:f>'Non-Lin Regress'!$C$12:$C$32</c:f>
              <c:numCache/>
            </c:numRef>
          </c:yVal>
          <c:smooth val="0"/>
        </c:ser>
        <c:ser>
          <c:idx val="1"/>
          <c:order val="1"/>
          <c:tx>
            <c:v>Yi vs Yi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'Non-Lin Regress'!$B$12:$B$32</c:f>
              <c:numCache/>
            </c:numRef>
          </c:xVal>
          <c:yVal>
            <c:numRef>
              <c:f>'Non-Lin Regress'!$B$12:$B$32</c:f>
              <c:numCache/>
            </c:numRef>
          </c:yVal>
          <c:smooth val="0"/>
        </c:ser>
        <c:axId val="21772210"/>
        <c:axId val="61732163"/>
      </c:scatterChart>
      <c:valAx>
        <c:axId val="21772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Measured Y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crossBetween val="midCat"/>
        <c:dispUnits/>
      </c:valAx>
      <c:valAx>
        <c:axId val="6173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85725</xdr:rowOff>
    </xdr:from>
    <xdr:to>
      <xdr:col>14</xdr:col>
      <xdr:colOff>133350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2581275" y="733425"/>
        <a:ext cx="61817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0.495</cdr:y>
    </cdr:from>
    <cdr:to>
      <cdr:x>0.523</cdr:x>
      <cdr:y>0.54725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1943100"/>
          <a:ext cx="161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</xdr:row>
      <xdr:rowOff>114300</xdr:rowOff>
    </xdr:from>
    <xdr:to>
      <xdr:col>15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381250" y="600075"/>
        <a:ext cx="6829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38100</xdr:rowOff>
    </xdr:from>
    <xdr:to>
      <xdr:col>19</xdr:col>
      <xdr:colOff>552450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7800975" y="200025"/>
        <a:ext cx="45529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3</xdr:row>
      <xdr:rowOff>57150</xdr:rowOff>
    </xdr:from>
    <xdr:to>
      <xdr:col>12</xdr:col>
      <xdr:colOff>76200</xdr:colOff>
      <xdr:row>20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572000" y="542925"/>
          <a:ext cx="303847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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Select a regression model (e.g., y=mx+b)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data set (dependent and independent variable values) and initial guesses for the regression model coefficients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Calculate the predicted dependent values using the regression model and the independent variable(s)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Calculate the 'error' values (actual-predicted)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Calculate the squared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Calculate the sum of the squared errors (SSE)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Use Solver to minimize (select 'Min') the SSE (Target Cell) by changing the value of the coefficients (m and b)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Test your result by calculating the coefficient of determination (R2) and fitting your model to the data using
</a:t>
          </a:r>
        </a:p>
      </xdr:txBody>
    </xdr:sp>
    <xdr:clientData/>
  </xdr:twoCellAnchor>
  <xdr:twoCellAnchor>
    <xdr:from>
      <xdr:col>7</xdr:col>
      <xdr:colOff>180975</xdr:colOff>
      <xdr:row>25</xdr:row>
      <xdr:rowOff>133350</xdr:rowOff>
    </xdr:from>
    <xdr:to>
      <xdr:col>17</xdr:col>
      <xdr:colOff>57150</xdr:colOff>
      <xdr:row>50</xdr:row>
      <xdr:rowOff>123825</xdr:rowOff>
    </xdr:to>
    <xdr:graphicFrame>
      <xdr:nvGraphicFramePr>
        <xdr:cNvPr id="3" name="Chart 4"/>
        <xdr:cNvGraphicFramePr/>
      </xdr:nvGraphicFramePr>
      <xdr:xfrm>
        <a:off x="4667250" y="4352925"/>
        <a:ext cx="59721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40</xdr:row>
      <xdr:rowOff>95250</xdr:rowOff>
    </xdr:from>
    <xdr:to>
      <xdr:col>9</xdr:col>
      <xdr:colOff>390525</xdr:colOff>
      <xdr:row>66</xdr:row>
      <xdr:rowOff>142875</xdr:rowOff>
    </xdr:to>
    <xdr:graphicFrame>
      <xdr:nvGraphicFramePr>
        <xdr:cNvPr id="4" name="Chart 5"/>
        <xdr:cNvGraphicFramePr/>
      </xdr:nvGraphicFramePr>
      <xdr:xfrm>
        <a:off x="476250" y="6743700"/>
        <a:ext cx="561975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104775</xdr:rowOff>
    </xdr:from>
    <xdr:to>
      <xdr:col>9</xdr:col>
      <xdr:colOff>0</xdr:colOff>
      <xdr:row>15</xdr:row>
      <xdr:rowOff>161925</xdr:rowOff>
    </xdr:to>
    <xdr:grpSp>
      <xdr:nvGrpSpPr>
        <xdr:cNvPr id="1" name="Group 17"/>
        <xdr:cNvGrpSpPr>
          <a:grpSpLocks/>
        </xdr:cNvGrpSpPr>
      </xdr:nvGrpSpPr>
      <xdr:grpSpPr>
        <a:xfrm>
          <a:off x="2114550" y="266700"/>
          <a:ext cx="3371850" cy="2324100"/>
          <a:chOff x="2114550" y="269520"/>
          <a:chExt cx="3373437" cy="232029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7616" t="5999" r="44714" b="68138"/>
          <a:stretch>
            <a:fillRect/>
          </a:stretch>
        </xdr:blipFill>
        <xdr:spPr>
          <a:xfrm>
            <a:off x="2114550" y="619304"/>
            <a:ext cx="3373437" cy="197051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nk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25266" y="269520"/>
            <a:ext cx="2872482" cy="3579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9"/>
  <sheetViews>
    <sheetView zoomScalePageLayoutView="0" workbookViewId="0" topLeftCell="A1">
      <selection activeCell="A5" sqref="A5:B26"/>
    </sheetView>
  </sheetViews>
  <sheetFormatPr defaultColWidth="9.140625" defaultRowHeight="12.75"/>
  <cols>
    <col min="1" max="1" width="10.57421875" style="0" customWidth="1"/>
  </cols>
  <sheetData>
    <row r="1" ht="12.75">
      <c r="A1" t="s">
        <v>6</v>
      </c>
    </row>
    <row r="2" ht="12.75">
      <c r="A2" t="s">
        <v>7</v>
      </c>
    </row>
    <row r="5" spans="1:2" ht="12.75">
      <c r="A5" t="s">
        <v>5</v>
      </c>
      <c r="B5" t="s">
        <v>4</v>
      </c>
    </row>
    <row r="6" spans="1:2" ht="12.75">
      <c r="A6">
        <v>5.08</v>
      </c>
      <c r="B6">
        <v>8.0188</v>
      </c>
    </row>
    <row r="7" spans="1:2" ht="12.75">
      <c r="A7">
        <v>4.572</v>
      </c>
      <c r="B7">
        <v>7.5003</v>
      </c>
    </row>
    <row r="8" spans="1:2" ht="12.75">
      <c r="A8">
        <v>4.064</v>
      </c>
      <c r="B8">
        <v>6.756</v>
      </c>
    </row>
    <row r="9" spans="1:2" ht="12.75">
      <c r="A9">
        <v>3.556</v>
      </c>
      <c r="B9">
        <v>5.9277</v>
      </c>
    </row>
    <row r="10" spans="1:2" ht="12.75">
      <c r="A10">
        <v>3.048</v>
      </c>
      <c r="B10">
        <v>5.1086</v>
      </c>
    </row>
    <row r="11" spans="1:2" ht="12.75">
      <c r="A11">
        <v>2.54</v>
      </c>
      <c r="B11">
        <v>4.2706</v>
      </c>
    </row>
    <row r="12" spans="1:2" ht="12.75">
      <c r="A12">
        <v>2.032</v>
      </c>
      <c r="B12">
        <v>3.4</v>
      </c>
    </row>
    <row r="13" spans="1:2" ht="12.75">
      <c r="A13">
        <v>1.524</v>
      </c>
      <c r="B13">
        <v>2.5562</v>
      </c>
    </row>
    <row r="14" spans="1:2" ht="12.75">
      <c r="A14">
        <v>1.016</v>
      </c>
      <c r="B14">
        <v>1.6895</v>
      </c>
    </row>
    <row r="15" spans="1:2" ht="12.75">
      <c r="A15">
        <v>0.508</v>
      </c>
      <c r="B15">
        <v>0.8319</v>
      </c>
    </row>
    <row r="16" spans="1:2" ht="12.75">
      <c r="A16">
        <v>0</v>
      </c>
      <c r="B16">
        <v>-0.0256</v>
      </c>
    </row>
    <row r="17" spans="1:2" ht="12.75">
      <c r="A17">
        <v>-0.508</v>
      </c>
      <c r="B17">
        <v>-0.9036</v>
      </c>
    </row>
    <row r="18" spans="1:2" ht="12.75">
      <c r="A18">
        <v>-1.016</v>
      </c>
      <c r="B18">
        <v>-1.752</v>
      </c>
    </row>
    <row r="19" spans="1:2" ht="12.75">
      <c r="A19">
        <v>-1.524</v>
      </c>
      <c r="B19">
        <v>-2.6273</v>
      </c>
    </row>
    <row r="20" spans="1:2" ht="12.75">
      <c r="A20">
        <v>-2.032</v>
      </c>
      <c r="B20">
        <v>-3.4366</v>
      </c>
    </row>
    <row r="21" spans="1:2" ht="12.75">
      <c r="A21">
        <v>-2.54</v>
      </c>
      <c r="B21">
        <v>-4.3106</v>
      </c>
    </row>
    <row r="22" spans="1:2" ht="12.75">
      <c r="A22">
        <v>-3.048</v>
      </c>
      <c r="B22">
        <v>-5.1587</v>
      </c>
    </row>
    <row r="23" spans="1:2" ht="12.75">
      <c r="A23">
        <v>-3.556</v>
      </c>
      <c r="B23">
        <v>-5.976</v>
      </c>
    </row>
    <row r="24" spans="1:2" ht="12.75">
      <c r="A24">
        <v>-4.064</v>
      </c>
      <c r="B24">
        <v>-6.7865</v>
      </c>
    </row>
    <row r="25" spans="1:2" ht="12.75">
      <c r="A25">
        <v>-4.572</v>
      </c>
      <c r="B25">
        <v>-7.4911</v>
      </c>
    </row>
    <row r="26" spans="1:2" ht="12.75">
      <c r="A26">
        <v>-5.08</v>
      </c>
      <c r="B26">
        <v>-8.0548</v>
      </c>
    </row>
    <row r="28" spans="1:2" ht="12.75">
      <c r="A28" t="s">
        <v>3</v>
      </c>
      <c r="B28">
        <v>1.6897</v>
      </c>
    </row>
    <row r="29" spans="1:2" ht="12.75">
      <c r="A29" t="s">
        <v>2</v>
      </c>
      <c r="B29">
        <v>-0.028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B21"/>
  <sheetViews>
    <sheetView zoomScalePageLayoutView="0" workbookViewId="0" topLeftCell="A4">
      <selection activeCell="Q16" sqref="Q15:Q16"/>
    </sheetView>
  </sheetViews>
  <sheetFormatPr defaultColWidth="9.140625" defaultRowHeight="12.75"/>
  <sheetData>
    <row r="6" spans="1:2" ht="12.75">
      <c r="A6" t="s">
        <v>0</v>
      </c>
      <c r="B6" t="s">
        <v>1</v>
      </c>
    </row>
    <row r="7" spans="1:2" ht="12.75">
      <c r="A7">
        <v>-5</v>
      </c>
      <c r="B7">
        <f>-0.02*A7^4+0.1*A7^3+0.5*A7^2-0.5*A7+5</f>
        <v>-5</v>
      </c>
    </row>
    <row r="8" spans="1:2" ht="12.75">
      <c r="A8">
        <f>A7+1</f>
        <v>-4</v>
      </c>
      <c r="B8">
        <f>-0.02*A8^4+0.1*A8^3+0.5*A8^2-0.5*A8+5</f>
        <v>3.4800000000000004</v>
      </c>
    </row>
    <row r="9" spans="1:2" ht="12.75">
      <c r="A9">
        <f aca="true" t="shared" si="0" ref="A9:A21">A8+1</f>
        <v>-3</v>
      </c>
      <c r="B9">
        <v>7.5</v>
      </c>
    </row>
    <row r="10" spans="1:2" ht="12.75">
      <c r="A10">
        <f t="shared" si="0"/>
        <v>-2</v>
      </c>
      <c r="B10">
        <v>7.6</v>
      </c>
    </row>
    <row r="11" spans="1:2" ht="12.75">
      <c r="A11">
        <f t="shared" si="0"/>
        <v>-1</v>
      </c>
      <c r="B11">
        <v>6.2</v>
      </c>
    </row>
    <row r="12" spans="1:2" ht="12.75">
      <c r="A12">
        <f t="shared" si="0"/>
        <v>0</v>
      </c>
      <c r="B12">
        <v>4.6</v>
      </c>
    </row>
    <row r="13" spans="1:2" ht="12.75">
      <c r="A13">
        <f t="shared" si="0"/>
        <v>1</v>
      </c>
      <c r="B13">
        <v>5</v>
      </c>
    </row>
    <row r="14" spans="1:2" ht="12.75">
      <c r="A14">
        <f t="shared" si="0"/>
        <v>2</v>
      </c>
      <c r="B14">
        <f>-0.02*A14^4+0.1*A14^3+0.5*A14^2-0.5*A14+5</f>
        <v>6.48</v>
      </c>
    </row>
    <row r="15" spans="1:2" ht="12.75">
      <c r="A15">
        <f t="shared" si="0"/>
        <v>3</v>
      </c>
      <c r="B15">
        <v>10</v>
      </c>
    </row>
    <row r="16" spans="1:2" ht="12.75">
      <c r="A16">
        <f t="shared" si="0"/>
        <v>4</v>
      </c>
      <c r="B16">
        <f>-0.02*A16^4+0.1*A16^3+0.5*A16^2-0.5*A16+5</f>
        <v>12.280000000000001</v>
      </c>
    </row>
    <row r="17" spans="1:2" ht="12.75">
      <c r="A17">
        <f t="shared" si="0"/>
        <v>5</v>
      </c>
      <c r="B17">
        <v>14.2</v>
      </c>
    </row>
    <row r="18" spans="1:2" ht="12.75">
      <c r="A18">
        <f t="shared" si="0"/>
        <v>6</v>
      </c>
      <c r="B18">
        <f>-0.02*A18^4+0.1*A18^3+0.5*A18^2-0.5*A18+5</f>
        <v>15.68</v>
      </c>
    </row>
    <row r="19" spans="1:2" ht="12.75">
      <c r="A19">
        <f t="shared" si="0"/>
        <v>7</v>
      </c>
      <c r="B19">
        <f>-0.02*A19^4+0.1*A19^3+0.5*A19^2-0.5*A19+5</f>
        <v>12.280000000000001</v>
      </c>
    </row>
    <row r="20" spans="1:2" ht="12.75">
      <c r="A20">
        <f t="shared" si="0"/>
        <v>8</v>
      </c>
      <c r="B20">
        <f>-0.02*A20^4+0.1*A20^3+0.5*A20^2-0.5*A20+5</f>
        <v>2.280000000000001</v>
      </c>
    </row>
    <row r="21" spans="1:2" ht="12.75">
      <c r="A21">
        <f t="shared" si="0"/>
        <v>9</v>
      </c>
      <c r="B21">
        <v>-11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2"/>
  <sheetViews>
    <sheetView zoomScalePageLayoutView="0" workbookViewId="0" topLeftCell="A1">
      <selection activeCell="H69" sqref="H69"/>
    </sheetView>
  </sheetViews>
  <sheetFormatPr defaultColWidth="9.140625" defaultRowHeight="12.75"/>
  <cols>
    <col min="4" max="4" width="11.28125" style="0" customWidth="1"/>
    <col min="5" max="5" width="10.28125" style="0" customWidth="1"/>
  </cols>
  <sheetData>
    <row r="1" ht="12.75">
      <c r="A1" t="s">
        <v>49</v>
      </c>
    </row>
    <row r="2" ht="12.75">
      <c r="A2" s="5" t="s">
        <v>50</v>
      </c>
    </row>
    <row r="3" ht="12.75">
      <c r="A3" t="s">
        <v>51</v>
      </c>
    </row>
    <row r="5" spans="1:5" ht="15.75">
      <c r="A5" s="7" t="s">
        <v>10</v>
      </c>
      <c r="B5" s="8"/>
      <c r="D5" s="1" t="s">
        <v>57</v>
      </c>
      <c r="E5" s="5" t="s">
        <v>65</v>
      </c>
    </row>
    <row r="6" spans="1:2" ht="15.75">
      <c r="A6" s="1" t="s">
        <v>52</v>
      </c>
      <c r="B6">
        <v>24.16391340541794</v>
      </c>
    </row>
    <row r="7" spans="1:7" ht="15.75">
      <c r="A7" s="1" t="s">
        <v>53</v>
      </c>
      <c r="B7">
        <v>100.82561172978744</v>
      </c>
      <c r="D7" t="s">
        <v>16</v>
      </c>
      <c r="E7" t="s">
        <v>64</v>
      </c>
      <c r="F7" t="s">
        <v>17</v>
      </c>
      <c r="G7" t="s">
        <v>20</v>
      </c>
    </row>
    <row r="8" spans="1:7" ht="12.75">
      <c r="A8" s="6" t="s">
        <v>54</v>
      </c>
      <c r="B8">
        <v>2.0983186482720644</v>
      </c>
      <c r="D8">
        <f>SUM(E12:E32)</f>
        <v>167.57908057304837</v>
      </c>
      <c r="E8">
        <f>AVERAGE(B12:B32)</f>
        <v>83.72342693696908</v>
      </c>
      <c r="F8">
        <f>SUM(F12:F32)</f>
        <v>9527.605295091238</v>
      </c>
      <c r="G8">
        <f>1-D8/F8</f>
        <v>0.9824112066586776</v>
      </c>
    </row>
    <row r="9" ht="12.75">
      <c r="A9" s="1"/>
    </row>
    <row r="10" spans="2:5" ht="14.25">
      <c r="B10" t="s">
        <v>58</v>
      </c>
      <c r="C10" t="s">
        <v>63</v>
      </c>
      <c r="D10" t="s">
        <v>14</v>
      </c>
      <c r="E10" t="s">
        <v>15</v>
      </c>
    </row>
    <row r="11" spans="1:6" ht="15.75">
      <c r="A11" s="2" t="s">
        <v>55</v>
      </c>
      <c r="B11" s="2" t="s">
        <v>59</v>
      </c>
      <c r="C11" t="s">
        <v>56</v>
      </c>
      <c r="D11" t="s">
        <v>60</v>
      </c>
      <c r="E11" t="s">
        <v>62</v>
      </c>
      <c r="F11" t="s">
        <v>61</v>
      </c>
    </row>
    <row r="12" spans="1:6" ht="12.75">
      <c r="A12">
        <v>0</v>
      </c>
      <c r="B12">
        <v>24.00831055800935</v>
      </c>
      <c r="C12">
        <f>$B$7+($B$6-$B$7)*EXP(-A12/$B$8)</f>
        <v>24.163913405417944</v>
      </c>
      <c r="D12">
        <f>B12-C12</f>
        <v>-0.15560284740859487</v>
      </c>
      <c r="E12">
        <f>D12^2</f>
        <v>0.024212246121662458</v>
      </c>
      <c r="F12">
        <f>(B12-$E$8)^2</f>
        <v>3565.8951241527043</v>
      </c>
    </row>
    <row r="13" spans="1:6" ht="12.75">
      <c r="A13">
        <v>0.5</v>
      </c>
      <c r="B13">
        <v>37.6879845022927</v>
      </c>
      <c r="C13">
        <f aca="true" t="shared" si="0" ref="C13:C32">$B$7+($B$6-$B$7)*EXP(-A13/$B$8)</f>
        <v>40.417935099113215</v>
      </c>
      <c r="D13">
        <f aca="true" t="shared" si="1" ref="D13:D32">B13-C13</f>
        <v>-2.7299505968205153</v>
      </c>
      <c r="E13">
        <f aca="true" t="shared" si="2" ref="E13:E32">D13^2</f>
        <v>7.452630261080688</v>
      </c>
      <c r="F13">
        <f aca="true" t="shared" si="3" ref="F13:F32">(B13-$E$8)^2</f>
        <v>2119.2619601564024</v>
      </c>
    </row>
    <row r="14" spans="1:6" ht="12.75">
      <c r="A14">
        <v>1</v>
      </c>
      <c r="B14">
        <v>55.11952653030508</v>
      </c>
      <c r="C14">
        <f t="shared" si="0"/>
        <v>53.225734924604275</v>
      </c>
      <c r="D14">
        <f t="shared" si="1"/>
        <v>1.8937916057008053</v>
      </c>
      <c r="E14">
        <f t="shared" si="2"/>
        <v>3.5864466458228343</v>
      </c>
      <c r="F14">
        <f t="shared" si="3"/>
        <v>818.1831184743527</v>
      </c>
    </row>
    <row r="15" spans="1:6" ht="12.75">
      <c r="A15">
        <v>1.5</v>
      </c>
      <c r="B15">
        <v>65.36122345501954</v>
      </c>
      <c r="C15">
        <f t="shared" si="0"/>
        <v>63.31799021139756</v>
      </c>
      <c r="D15">
        <f t="shared" si="1"/>
        <v>2.0432332436219838</v>
      </c>
      <c r="E15">
        <f t="shared" si="2"/>
        <v>4.174802087842013</v>
      </c>
      <c r="F15">
        <f t="shared" si="3"/>
        <v>337.17051671251966</v>
      </c>
    </row>
    <row r="16" spans="1:6" ht="12.75">
      <c r="A16">
        <v>2</v>
      </c>
      <c r="B16">
        <v>73.64173892048625</v>
      </c>
      <c r="C16">
        <f t="shared" si="0"/>
        <v>71.27045809515462</v>
      </c>
      <c r="D16">
        <f t="shared" si="1"/>
        <v>2.371280825331624</v>
      </c>
      <c r="E16">
        <f t="shared" si="2"/>
        <v>5.622972752585428</v>
      </c>
      <c r="F16">
        <f t="shared" si="3"/>
        <v>101.64043326169347</v>
      </c>
    </row>
    <row r="17" spans="1:6" ht="12.75">
      <c r="A17">
        <v>2.5</v>
      </c>
      <c r="B17">
        <v>80.97341106069646</v>
      </c>
      <c r="C17">
        <f t="shared" si="0"/>
        <v>77.53682211836215</v>
      </c>
      <c r="D17">
        <f t="shared" si="1"/>
        <v>3.4365889423343106</v>
      </c>
      <c r="E17">
        <f t="shared" si="2"/>
        <v>11.810143558574456</v>
      </c>
      <c r="F17">
        <f t="shared" si="3"/>
        <v>7.562587319751428</v>
      </c>
    </row>
    <row r="18" spans="1:6" ht="12.75">
      <c r="A18">
        <v>3</v>
      </c>
      <c r="B18">
        <v>81.07350333972012</v>
      </c>
      <c r="C18">
        <f t="shared" si="0"/>
        <v>82.47457460543015</v>
      </c>
      <c r="D18">
        <f t="shared" si="1"/>
        <v>-1.40107126571003</v>
      </c>
      <c r="E18">
        <f t="shared" si="2"/>
        <v>1.9630006915983054</v>
      </c>
      <c r="F18">
        <f t="shared" si="3"/>
        <v>7.022095071256854</v>
      </c>
    </row>
    <row r="19" spans="1:6" ht="12.75">
      <c r="A19">
        <v>3.5</v>
      </c>
      <c r="B19">
        <v>81.9291415086046</v>
      </c>
      <c r="C19">
        <f t="shared" si="0"/>
        <v>86.36541138625702</v>
      </c>
      <c r="D19">
        <f t="shared" si="1"/>
        <v>-4.436269877652421</v>
      </c>
      <c r="E19">
        <f t="shared" si="2"/>
        <v>19.680490427366227</v>
      </c>
      <c r="F19">
        <f t="shared" si="3"/>
        <v>3.2194601984410873</v>
      </c>
    </row>
    <row r="20" spans="1:6" ht="12.75">
      <c r="A20">
        <v>4</v>
      </c>
      <c r="B20">
        <v>86.02621855754433</v>
      </c>
      <c r="C20">
        <f t="shared" si="0"/>
        <v>89.43130237505878</v>
      </c>
      <c r="D20">
        <f t="shared" si="1"/>
        <v>-3.405083817514452</v>
      </c>
      <c r="E20">
        <f t="shared" si="2"/>
        <v>11.594595804298795</v>
      </c>
      <c r="F20">
        <f t="shared" si="3"/>
        <v>5.302849247791581</v>
      </c>
    </row>
    <row r="21" spans="1:6" ht="12.75">
      <c r="A21">
        <v>4.5</v>
      </c>
      <c r="B21">
        <v>87.69826667523174</v>
      </c>
      <c r="C21">
        <f t="shared" si="0"/>
        <v>91.84715482138479</v>
      </c>
      <c r="D21">
        <f t="shared" si="1"/>
        <v>-4.148888146153055</v>
      </c>
      <c r="E21">
        <f t="shared" si="2"/>
        <v>17.213272849289336</v>
      </c>
      <c r="F21">
        <f t="shared" si="3"/>
        <v>15.799350944871966</v>
      </c>
    </row>
    <row r="22" spans="1:6" ht="12.75">
      <c r="A22">
        <v>5</v>
      </c>
      <c r="B22">
        <v>96.37628298704972</v>
      </c>
      <c r="C22">
        <f t="shared" si="0"/>
        <v>93.75079166422648</v>
      </c>
      <c r="D22">
        <f t="shared" si="1"/>
        <v>2.625491322823237</v>
      </c>
      <c r="E22">
        <f t="shared" si="2"/>
        <v>6.89320468622011</v>
      </c>
      <c r="F22">
        <f t="shared" si="3"/>
        <v>160.09476622406234</v>
      </c>
    </row>
    <row r="23" spans="1:6" ht="12.75">
      <c r="A23">
        <v>5.5</v>
      </c>
      <c r="B23">
        <v>92.44109437124438</v>
      </c>
      <c r="C23">
        <f t="shared" si="0"/>
        <v>95.25081424836043</v>
      </c>
      <c r="D23">
        <f t="shared" si="1"/>
        <v>-2.809719877116052</v>
      </c>
      <c r="E23">
        <f t="shared" si="2"/>
        <v>7.894525787861043</v>
      </c>
      <c r="F23">
        <f t="shared" si="3"/>
        <v>75.99772549462408</v>
      </c>
    </row>
    <row r="24" spans="1:6" ht="12.75">
      <c r="A24">
        <v>6</v>
      </c>
      <c r="B24">
        <v>98.14873619570353</v>
      </c>
      <c r="C24">
        <f t="shared" si="0"/>
        <v>96.4327979661966</v>
      </c>
      <c r="D24">
        <f t="shared" si="1"/>
        <v>1.715938229506932</v>
      </c>
      <c r="E24">
        <f t="shared" si="2"/>
        <v>2.944444007483385</v>
      </c>
      <c r="F24">
        <f t="shared" si="3"/>
        <v>208.0895472101301</v>
      </c>
    </row>
    <row r="25" spans="1:6" ht="12.75">
      <c r="A25">
        <v>6.5</v>
      </c>
      <c r="B25">
        <v>98.02524170883187</v>
      </c>
      <c r="C25">
        <f t="shared" si="0"/>
        <v>97.36417428279812</v>
      </c>
      <c r="D25">
        <f t="shared" si="1"/>
        <v>0.6610674260337532</v>
      </c>
      <c r="E25">
        <f t="shared" si="2"/>
        <v>0.4370101417628918</v>
      </c>
      <c r="F25">
        <f t="shared" si="3"/>
        <v>204.54190576867282</v>
      </c>
    </row>
    <row r="26" spans="1:6" ht="12.75">
      <c r="A26">
        <v>7</v>
      </c>
      <c r="B26">
        <v>99.07784682833604</v>
      </c>
      <c r="C26">
        <f t="shared" si="0"/>
        <v>98.09807766068414</v>
      </c>
      <c r="D26">
        <f t="shared" si="1"/>
        <v>0.9797691676518951</v>
      </c>
      <c r="E26">
        <f t="shared" si="2"/>
        <v>0.9599476218812875</v>
      </c>
      <c r="F26">
        <f t="shared" si="3"/>
        <v>235.75821020040533</v>
      </c>
    </row>
    <row r="27" spans="1:6" ht="12.75">
      <c r="A27">
        <v>7.5</v>
      </c>
      <c r="B27">
        <v>101.86049870719405</v>
      </c>
      <c r="C27">
        <f t="shared" si="0"/>
        <v>98.6763768491774</v>
      </c>
      <c r="D27">
        <f t="shared" si="1"/>
        <v>3.1841218580166526</v>
      </c>
      <c r="E27">
        <f t="shared" si="2"/>
        <v>10.138632006699419</v>
      </c>
      <c r="F27">
        <f t="shared" si="3"/>
        <v>328.95337239829183</v>
      </c>
    </row>
    <row r="28" spans="1:6" ht="12.75">
      <c r="A28">
        <v>8</v>
      </c>
      <c r="B28">
        <v>102.89088661910955</v>
      </c>
      <c r="C28">
        <f t="shared" si="0"/>
        <v>99.13206347154352</v>
      </c>
      <c r="D28">
        <f t="shared" si="1"/>
        <v>3.7588231475660336</v>
      </c>
      <c r="E28">
        <f t="shared" si="2"/>
        <v>14.128751454678225</v>
      </c>
      <c r="F28">
        <f t="shared" si="3"/>
        <v>367.39151066648066</v>
      </c>
    </row>
    <row r="29" spans="1:6" ht="12.75">
      <c r="A29">
        <v>8.5</v>
      </c>
      <c r="B29">
        <v>98.19215146829322</v>
      </c>
      <c r="C29">
        <f t="shared" si="0"/>
        <v>99.49113417739125</v>
      </c>
      <c r="D29">
        <f t="shared" si="1"/>
        <v>-1.298982709098027</v>
      </c>
      <c r="E29">
        <f t="shared" si="2"/>
        <v>1.6873560785356496</v>
      </c>
      <c r="F29">
        <f t="shared" si="3"/>
        <v>209.343989563341</v>
      </c>
    </row>
    <row r="30" spans="1:6" ht="12.75">
      <c r="A30">
        <v>9</v>
      </c>
      <c r="B30">
        <v>99.40831927706087</v>
      </c>
      <c r="C30">
        <f t="shared" si="0"/>
        <v>99.77407373600394</v>
      </c>
      <c r="D30">
        <f t="shared" si="1"/>
        <v>-0.3657544589430728</v>
      </c>
      <c r="E30">
        <f t="shared" si="2"/>
        <v>0.1337763242367399</v>
      </c>
      <c r="F30">
        <f t="shared" si="3"/>
        <v>246.0158477202702</v>
      </c>
    </row>
    <row r="31" spans="1:6" ht="12.75">
      <c r="A31">
        <v>9.5</v>
      </c>
      <c r="B31">
        <v>103.36225637733554</v>
      </c>
      <c r="C31">
        <f t="shared" si="0"/>
        <v>99.99702368019098</v>
      </c>
      <c r="D31">
        <f t="shared" si="1"/>
        <v>3.365232697144563</v>
      </c>
      <c r="E31">
        <f t="shared" si="2"/>
        <v>11.32479110593087</v>
      </c>
      <c r="F31">
        <f t="shared" si="3"/>
        <v>385.68362178780455</v>
      </c>
    </row>
    <row r="32" spans="1:6" ht="12.75">
      <c r="A32">
        <v>10</v>
      </c>
      <c r="B32">
        <v>94.88932602828146</v>
      </c>
      <c r="C32">
        <f t="shared" si="0"/>
        <v>100.17270317109258</v>
      </c>
      <c r="D32">
        <f t="shared" si="1"/>
        <v>-5.283377142811119</v>
      </c>
      <c r="E32">
        <f t="shared" si="2"/>
        <v>27.914074033178984</v>
      </c>
      <c r="F32">
        <f t="shared" si="3"/>
        <v>124.6773025173707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25181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0.28125" style="0" customWidth="1"/>
    <col min="2" max="2" width="13.28125" style="0" customWidth="1"/>
  </cols>
  <sheetData>
    <row r="1" ht="12.75">
      <c r="A1" t="s">
        <v>8</v>
      </c>
    </row>
    <row r="4" ht="12.75">
      <c r="A4" t="s">
        <v>9</v>
      </c>
    </row>
    <row r="6" spans="2:7" ht="14.25">
      <c r="B6" t="s">
        <v>10</v>
      </c>
      <c r="D6" t="s">
        <v>16</v>
      </c>
      <c r="E6" t="s">
        <v>18</v>
      </c>
      <c r="F6" t="s">
        <v>17</v>
      </c>
      <c r="G6" t="s">
        <v>20</v>
      </c>
    </row>
    <row r="7" spans="1:7" ht="12.75">
      <c r="A7" s="1" t="s">
        <v>11</v>
      </c>
      <c r="B7">
        <v>1.6447226003430142</v>
      </c>
      <c r="D7">
        <f>SUM(E11:E31)</f>
        <v>0.33066381079228224</v>
      </c>
      <c r="E7">
        <f>AVERAGE(B11:B31)</f>
        <v>-0.022057142857142414</v>
      </c>
      <c r="F7">
        <f>SUM(F11:F31)</f>
        <v>537.8616202914286</v>
      </c>
      <c r="G7">
        <f>1-(D7/F7)</f>
        <v>0.9993852251242371</v>
      </c>
    </row>
    <row r="8" spans="1:2" ht="12.75">
      <c r="A8" s="1" t="s">
        <v>12</v>
      </c>
      <c r="B8">
        <v>-0.02205714281713648</v>
      </c>
    </row>
    <row r="10" spans="1:6" ht="15.75">
      <c r="A10" t="s">
        <v>5</v>
      </c>
      <c r="B10" t="s">
        <v>4</v>
      </c>
      <c r="C10" t="s">
        <v>13</v>
      </c>
      <c r="D10" t="s">
        <v>14</v>
      </c>
      <c r="E10" t="s">
        <v>15</v>
      </c>
      <c r="F10" t="s">
        <v>19</v>
      </c>
    </row>
    <row r="11" spans="1:6" ht="12.75">
      <c r="A11">
        <v>5.08</v>
      </c>
      <c r="B11">
        <v>8.0188</v>
      </c>
      <c r="C11">
        <f>$B$7*A11+$B$8</f>
        <v>8.333133666925375</v>
      </c>
      <c r="D11">
        <f>B11-C11</f>
        <v>-0.3143336669253749</v>
      </c>
      <c r="E11">
        <f>D11^2</f>
        <v>0.09880565416275253</v>
      </c>
      <c r="F11">
        <f>(B11-$E$7)^2</f>
        <v>64.65538359183675</v>
      </c>
    </row>
    <row r="12" spans="1:6" ht="12.75">
      <c r="A12">
        <v>4.572</v>
      </c>
      <c r="B12">
        <v>7.5003</v>
      </c>
      <c r="C12">
        <f aca="true" t="shared" si="0" ref="C12:C31">$B$7*A12+$B$8</f>
        <v>7.4976145859511245</v>
      </c>
      <c r="D12">
        <f aca="true" t="shared" si="1" ref="D12:D31">B12-C12</f>
        <v>0.0026854140488756784</v>
      </c>
      <c r="E12">
        <f aca="true" t="shared" si="2" ref="E12:E31">D12^2</f>
        <v>7.211448613898864E-06</v>
      </c>
      <c r="F12">
        <f aca="true" t="shared" si="3" ref="F12:F31">(B12-$E$7)^2</f>
        <v>56.58585698469387</v>
      </c>
    </row>
    <row r="13" spans="1:6" ht="12.75">
      <c r="A13">
        <v>4.064</v>
      </c>
      <c r="B13">
        <v>6.756</v>
      </c>
      <c r="C13">
        <f t="shared" si="0"/>
        <v>6.6620955049768735</v>
      </c>
      <c r="D13">
        <f t="shared" si="1"/>
        <v>0.0939044950231267</v>
      </c>
      <c r="E13">
        <f t="shared" si="2"/>
        <v>0.008818054185548428</v>
      </c>
      <c r="F13">
        <f t="shared" si="3"/>
        <v>45.94205863183673</v>
      </c>
    </row>
    <row r="14" spans="1:6" ht="12.75">
      <c r="A14">
        <v>3.556</v>
      </c>
      <c r="B14">
        <v>5.9277</v>
      </c>
      <c r="C14">
        <f t="shared" si="0"/>
        <v>5.8265764240026225</v>
      </c>
      <c r="D14">
        <f t="shared" si="1"/>
        <v>0.1011235759973772</v>
      </c>
      <c r="E14">
        <f t="shared" si="2"/>
        <v>0.010225977622497322</v>
      </c>
      <c r="F14">
        <f t="shared" si="3"/>
        <v>35.39961005897958</v>
      </c>
    </row>
    <row r="15" spans="1:6" ht="12.75">
      <c r="A15">
        <v>3.048</v>
      </c>
      <c r="B15">
        <v>5.1086</v>
      </c>
      <c r="C15">
        <f t="shared" si="0"/>
        <v>4.991057343028372</v>
      </c>
      <c r="D15">
        <f t="shared" si="1"/>
        <v>0.11754265697162847</v>
      </c>
      <c r="E15">
        <f t="shared" si="2"/>
        <v>0.013816276207949918</v>
      </c>
      <c r="F15">
        <f t="shared" si="3"/>
        <v>26.323642717551014</v>
      </c>
    </row>
    <row r="16" spans="1:6" ht="12.75">
      <c r="A16">
        <v>2.54</v>
      </c>
      <c r="B16">
        <v>4.2706</v>
      </c>
      <c r="C16">
        <f t="shared" si="0"/>
        <v>4.15553826205412</v>
      </c>
      <c r="D16">
        <f t="shared" si="1"/>
        <v>0.11506173794588026</v>
      </c>
      <c r="E16">
        <f t="shared" si="2"/>
        <v>0.013239203539126422</v>
      </c>
      <c r="F16">
        <f t="shared" si="3"/>
        <v>18.426905346122442</v>
      </c>
    </row>
    <row r="17" spans="1:6" ht="12.75">
      <c r="A17">
        <v>2.032</v>
      </c>
      <c r="B17">
        <v>3.4</v>
      </c>
      <c r="C17">
        <f t="shared" si="0"/>
        <v>3.3200191810798683</v>
      </c>
      <c r="D17">
        <f t="shared" si="1"/>
        <v>0.07998081892013165</v>
      </c>
      <c r="E17">
        <f t="shared" si="2"/>
        <v>0.006396931395134888</v>
      </c>
      <c r="F17">
        <f t="shared" si="3"/>
        <v>11.710475088979587</v>
      </c>
    </row>
    <row r="18" spans="1:6" ht="12.75">
      <c r="A18">
        <v>1.524</v>
      </c>
      <c r="B18">
        <v>2.5562</v>
      </c>
      <c r="C18">
        <f t="shared" si="0"/>
        <v>2.4845001001056173</v>
      </c>
      <c r="D18">
        <f t="shared" si="1"/>
        <v>0.07169989989438275</v>
      </c>
      <c r="E18">
        <f t="shared" si="2"/>
        <v>0.005140875644864507</v>
      </c>
      <c r="F18">
        <f t="shared" si="3"/>
        <v>6.647409894693875</v>
      </c>
    </row>
    <row r="19" spans="1:6" ht="12.75">
      <c r="A19">
        <v>1.016</v>
      </c>
      <c r="B19">
        <v>1.6895</v>
      </c>
      <c r="C19">
        <f t="shared" si="0"/>
        <v>1.6489810191313659</v>
      </c>
      <c r="D19">
        <f t="shared" si="1"/>
        <v>0.04051898086863415</v>
      </c>
      <c r="E19">
        <f t="shared" si="2"/>
        <v>0.00164178781063274</v>
      </c>
      <c r="F19">
        <f t="shared" si="3"/>
        <v>2.929427853265304</v>
      </c>
    </row>
    <row r="20" spans="1:6" ht="12.75">
      <c r="A20">
        <v>0.508</v>
      </c>
      <c r="B20">
        <v>0.8319</v>
      </c>
      <c r="C20">
        <f t="shared" si="0"/>
        <v>0.8134619381571148</v>
      </c>
      <c r="D20">
        <f t="shared" si="1"/>
        <v>0.01843806184288521</v>
      </c>
      <c r="E20">
        <f t="shared" si="2"/>
        <v>0.0003399621245220596</v>
      </c>
      <c r="F20">
        <f t="shared" si="3"/>
        <v>0.729242801836734</v>
      </c>
    </row>
    <row r="21" spans="1:6" ht="12.75">
      <c r="A21">
        <v>0</v>
      </c>
      <c r="B21">
        <v>-0.0256</v>
      </c>
      <c r="C21">
        <f t="shared" si="0"/>
        <v>-0.02205714281713648</v>
      </c>
      <c r="D21">
        <f t="shared" si="1"/>
        <v>-0.003542857182863523</v>
      </c>
      <c r="E21">
        <f t="shared" si="2"/>
        <v>1.2551837018167658E-05</v>
      </c>
      <c r="F21">
        <f t="shared" si="3"/>
        <v>1.2551836734697023E-05</v>
      </c>
    </row>
    <row r="22" spans="1:6" ht="12.75">
      <c r="A22">
        <v>-0.508</v>
      </c>
      <c r="B22">
        <v>-0.9036</v>
      </c>
      <c r="C22">
        <f t="shared" si="0"/>
        <v>-0.8575762237913876</v>
      </c>
      <c r="D22">
        <f t="shared" si="1"/>
        <v>-0.04602377620861231</v>
      </c>
      <c r="E22">
        <f t="shared" si="2"/>
        <v>0.0021181879765004284</v>
      </c>
      <c r="F22">
        <f t="shared" si="3"/>
        <v>0.7771178089795925</v>
      </c>
    </row>
    <row r="23" spans="1:6" ht="12.75">
      <c r="A23">
        <v>-1.016</v>
      </c>
      <c r="B23">
        <v>-1.752</v>
      </c>
      <c r="C23">
        <f t="shared" si="0"/>
        <v>-1.693095304765639</v>
      </c>
      <c r="D23">
        <f t="shared" si="1"/>
        <v>-0.05890469523436104</v>
      </c>
      <c r="E23">
        <f t="shared" si="2"/>
        <v>0.0034697631206529558</v>
      </c>
      <c r="F23">
        <f t="shared" si="3"/>
        <v>2.9927022889795936</v>
      </c>
    </row>
    <row r="24" spans="1:6" ht="12.75">
      <c r="A24">
        <v>-1.524</v>
      </c>
      <c r="B24">
        <v>-2.6273</v>
      </c>
      <c r="C24">
        <f t="shared" si="0"/>
        <v>-2.5286143857398904</v>
      </c>
      <c r="D24">
        <f t="shared" si="1"/>
        <v>-0.09868561426010958</v>
      </c>
      <c r="E24">
        <f t="shared" si="2"/>
        <v>0.009738850461895142</v>
      </c>
      <c r="F24">
        <f t="shared" si="3"/>
        <v>6.78729034469388</v>
      </c>
    </row>
    <row r="25" spans="1:6" ht="12.75">
      <c r="A25">
        <v>-2.032</v>
      </c>
      <c r="B25">
        <v>-3.4366</v>
      </c>
      <c r="C25">
        <f t="shared" si="0"/>
        <v>-3.3641334667141414</v>
      </c>
      <c r="D25">
        <f t="shared" si="1"/>
        <v>-0.0724665332858585</v>
      </c>
      <c r="E25">
        <f t="shared" si="2"/>
        <v>0.005251398446470439</v>
      </c>
      <c r="F25">
        <f t="shared" si="3"/>
        <v>11.659102923265309</v>
      </c>
    </row>
    <row r="26" spans="1:6" ht="12.75">
      <c r="A26">
        <v>-2.54</v>
      </c>
      <c r="B26">
        <v>-4.3106</v>
      </c>
      <c r="C26">
        <f t="shared" si="0"/>
        <v>-4.199652547688392</v>
      </c>
      <c r="D26">
        <f t="shared" si="1"/>
        <v>-0.11094745231160807</v>
      </c>
      <c r="E26">
        <f t="shared" si="2"/>
        <v>0.012309337174436549</v>
      </c>
      <c r="F26">
        <f t="shared" si="3"/>
        <v>18.391599837551023</v>
      </c>
    </row>
    <row r="27" spans="1:6" ht="12.75">
      <c r="A27">
        <v>-3.048</v>
      </c>
      <c r="B27">
        <v>-5.1587</v>
      </c>
      <c r="C27">
        <f t="shared" si="0"/>
        <v>-5.035171628662644</v>
      </c>
      <c r="D27">
        <f t="shared" si="1"/>
        <v>-0.12352837133735584</v>
      </c>
      <c r="E27">
        <f t="shared" si="2"/>
        <v>0.015259258525259676</v>
      </c>
      <c r="F27">
        <f t="shared" si="3"/>
        <v>26.385099841836738</v>
      </c>
    </row>
    <row r="28" spans="1:6" ht="12.75">
      <c r="A28">
        <v>-3.556</v>
      </c>
      <c r="B28">
        <v>-5.976</v>
      </c>
      <c r="C28">
        <f t="shared" si="0"/>
        <v>-5.870690709636895</v>
      </c>
      <c r="D28">
        <f t="shared" si="1"/>
        <v>-0.10530929036310521</v>
      </c>
      <c r="E28">
        <f t="shared" si="2"/>
        <v>0.011090046636780804</v>
      </c>
      <c r="F28">
        <f t="shared" si="3"/>
        <v>35.44943554612245</v>
      </c>
    </row>
    <row r="29" spans="1:6" ht="12.75">
      <c r="A29">
        <v>-4.064</v>
      </c>
      <c r="B29">
        <v>-6.7865</v>
      </c>
      <c r="C29">
        <f t="shared" si="0"/>
        <v>-6.706209790611146</v>
      </c>
      <c r="D29">
        <f t="shared" si="1"/>
        <v>-0.08029020938885445</v>
      </c>
      <c r="E29">
        <f t="shared" si="2"/>
        <v>0.006446517723706091</v>
      </c>
      <c r="F29">
        <f t="shared" si="3"/>
        <v>45.75768716755103</v>
      </c>
    </row>
    <row r="30" spans="1:6" ht="12.75">
      <c r="A30">
        <v>-4.572</v>
      </c>
      <c r="B30">
        <v>-7.4911</v>
      </c>
      <c r="C30">
        <f t="shared" si="0"/>
        <v>-7.541728871585397</v>
      </c>
      <c r="D30">
        <f t="shared" si="1"/>
        <v>0.05062887158539642</v>
      </c>
      <c r="E30">
        <f t="shared" si="2"/>
        <v>0.0025632826380105607</v>
      </c>
      <c r="F30">
        <f t="shared" si="3"/>
        <v>55.786601201836746</v>
      </c>
    </row>
    <row r="31" spans="1:6" ht="12.75">
      <c r="A31">
        <v>-5.08</v>
      </c>
      <c r="B31">
        <v>-8.0548</v>
      </c>
      <c r="C31">
        <f t="shared" si="0"/>
        <v>-8.377247952559648</v>
      </c>
      <c r="D31">
        <f t="shared" si="1"/>
        <v>0.32244795255964753</v>
      </c>
      <c r="E31">
        <f t="shared" si="2"/>
        <v>0.1039726821099087</v>
      </c>
      <c r="F31">
        <f t="shared" si="3"/>
        <v>64.5249578089796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4"/>
  <sheetViews>
    <sheetView zoomScale="310" zoomScaleNormal="310" zoomScalePageLayoutView="0" workbookViewId="0" topLeftCell="A1">
      <selection activeCell="A5" sqref="A5:B6"/>
    </sheetView>
  </sheetViews>
  <sheetFormatPr defaultColWidth="9.140625" defaultRowHeight="12.75"/>
  <cols>
    <col min="1" max="1" width="10.57421875" style="0" customWidth="1"/>
    <col min="2" max="2" width="13.140625" style="0" bestFit="1" customWidth="1"/>
    <col min="3" max="3" width="12.28125" style="0" customWidth="1"/>
    <col min="4" max="4" width="5.8515625" style="0" customWidth="1"/>
    <col min="5" max="5" width="6.8515625" style="0" customWidth="1"/>
  </cols>
  <sheetData>
    <row r="1" ht="12.75">
      <c r="A1" t="s">
        <v>45</v>
      </c>
    </row>
    <row r="4" spans="1:5" ht="12.75">
      <c r="A4" s="18" t="s">
        <v>37</v>
      </c>
      <c r="B4" s="18"/>
      <c r="C4" s="3"/>
      <c r="D4" s="19" t="s">
        <v>21</v>
      </c>
      <c r="E4" s="18"/>
    </row>
    <row r="5" spans="1:5" ht="12.75">
      <c r="A5" s="1" t="s">
        <v>39</v>
      </c>
      <c r="B5">
        <v>10</v>
      </c>
      <c r="D5" s="4" t="s">
        <v>42</v>
      </c>
      <c r="E5">
        <v>1.9999997569073331</v>
      </c>
    </row>
    <row r="6" spans="1:5" ht="12.75">
      <c r="A6" s="1" t="s">
        <v>40</v>
      </c>
      <c r="B6">
        <v>5</v>
      </c>
      <c r="D6" s="4" t="s">
        <v>43</v>
      </c>
      <c r="E6">
        <v>0.9999997708021569</v>
      </c>
    </row>
    <row r="7" spans="1:5" ht="12.75">
      <c r="A7" s="1" t="s">
        <v>41</v>
      </c>
      <c r="B7">
        <v>5</v>
      </c>
      <c r="D7" s="4" t="s">
        <v>44</v>
      </c>
      <c r="E7">
        <v>0.9999994763749309</v>
      </c>
    </row>
    <row r="8" spans="1:2" ht="13.5" thickBot="1">
      <c r="A8" s="1" t="s">
        <v>23</v>
      </c>
      <c r="B8">
        <v>10</v>
      </c>
    </row>
    <row r="9" spans="3:5" ht="12.75">
      <c r="C9" s="15" t="s">
        <v>38</v>
      </c>
      <c r="D9" s="16"/>
      <c r="E9" s="17"/>
    </row>
    <row r="10" spans="1:5" ht="15.75">
      <c r="A10" s="1" t="s">
        <v>46</v>
      </c>
      <c r="B10">
        <f>(i_1-i_2-i_3)</f>
        <v>5.097302453460628E-07</v>
      </c>
      <c r="C10" s="9" t="s">
        <v>22</v>
      </c>
      <c r="D10" s="10"/>
      <c r="E10" s="11"/>
    </row>
    <row r="11" spans="1:5" ht="15.75">
      <c r="A11" s="1" t="s">
        <v>47</v>
      </c>
      <c r="B11">
        <f>0*i_1-0*i_2+i_3*R_1-V</f>
        <v>-5.236250689932831E-06</v>
      </c>
      <c r="C11" s="9" t="s">
        <v>24</v>
      </c>
      <c r="D11" s="10"/>
      <c r="E11" s="11"/>
    </row>
    <row r="12" spans="1:5" ht="16.5" thickBot="1">
      <c r="A12" s="1" t="s">
        <v>48</v>
      </c>
      <c r="B12">
        <f>0*i_1+(R_2+R_3)*i_2-V</f>
        <v>-2.2919784310460045E-06</v>
      </c>
      <c r="C12" s="12" t="s">
        <v>25</v>
      </c>
      <c r="D12" s="13"/>
      <c r="E12" s="14"/>
    </row>
    <row r="14" spans="1:3" ht="15.75">
      <c r="A14" s="1" t="s">
        <v>26</v>
      </c>
      <c r="B14">
        <f>f_1^2+f_2^2+f_3^2</f>
        <v>3.293131133922271E-11</v>
      </c>
      <c r="C14" s="1" t="s">
        <v>27</v>
      </c>
    </row>
  </sheetData>
  <sheetProtection/>
  <mergeCells count="6">
    <mergeCell ref="C11:E11"/>
    <mergeCell ref="C12:E12"/>
    <mergeCell ref="C9:E9"/>
    <mergeCell ref="A4:B4"/>
    <mergeCell ref="D4:E4"/>
    <mergeCell ref="C10:E10"/>
  </mergeCell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17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10.421875" style="0" customWidth="1"/>
    <col min="2" max="2" width="9.28125" style="0" customWidth="1"/>
  </cols>
  <sheetData>
    <row r="1" ht="12.75">
      <c r="A1" t="s">
        <v>66</v>
      </c>
    </row>
    <row r="2" ht="12.75">
      <c r="A2" s="5" t="s">
        <v>50</v>
      </c>
    </row>
    <row r="3" ht="12.75">
      <c r="A3" t="s">
        <v>51</v>
      </c>
    </row>
    <row r="5" ht="12.75">
      <c r="A5" t="s">
        <v>67</v>
      </c>
    </row>
    <row r="6" ht="12.75">
      <c r="A6" t="s">
        <v>68</v>
      </c>
    </row>
    <row r="7" ht="12.75">
      <c r="D7" t="s">
        <v>31</v>
      </c>
    </row>
    <row r="8" ht="12.75">
      <c r="D8" t="s">
        <v>30</v>
      </c>
    </row>
    <row r="9" spans="1:4" ht="12.75">
      <c r="A9" t="s">
        <v>28</v>
      </c>
      <c r="B9" t="s">
        <v>29</v>
      </c>
      <c r="D9" t="s">
        <v>32</v>
      </c>
    </row>
    <row r="10" spans="1:4" ht="12.75">
      <c r="A10">
        <v>155</v>
      </c>
      <c r="D10" t="s">
        <v>33</v>
      </c>
    </row>
    <row r="11" spans="1:4" ht="12.75">
      <c r="A11">
        <f>A10+5</f>
        <v>160</v>
      </c>
      <c r="D11" t="s">
        <v>34</v>
      </c>
    </row>
    <row r="12" spans="1:4" ht="12.75">
      <c r="A12">
        <f aca="true" t="shared" si="0" ref="A12:A17">A11+5</f>
        <v>165</v>
      </c>
      <c r="D12" t="s">
        <v>35</v>
      </c>
    </row>
    <row r="13" spans="1:4" ht="12.75">
      <c r="A13">
        <f t="shared" si="0"/>
        <v>170</v>
      </c>
      <c r="D13" t="s">
        <v>36</v>
      </c>
    </row>
    <row r="14" ht="12.75">
      <c r="A14">
        <f t="shared" si="0"/>
        <v>175</v>
      </c>
    </row>
    <row r="15" ht="12.75">
      <c r="A15">
        <f t="shared" si="0"/>
        <v>180</v>
      </c>
    </row>
    <row r="16" ht="12.75">
      <c r="A16">
        <f t="shared" si="0"/>
        <v>185</v>
      </c>
    </row>
    <row r="17" ht="12.75">
      <c r="A17">
        <f t="shared" si="0"/>
        <v>190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tabSelected="1" zoomScalePageLayoutView="0" workbookViewId="0" topLeftCell="A1">
      <selection activeCell="H20" sqref="H20"/>
    </sheetView>
  </sheetViews>
  <sheetFormatPr defaultColWidth="9.140625" defaultRowHeight="12.75"/>
  <sheetData>
    <row r="1" ht="12.75">
      <c r="A1" s="20" t="s">
        <v>69</v>
      </c>
    </row>
    <row r="2" ht="12.75">
      <c r="A2" s="21" t="s">
        <v>70</v>
      </c>
    </row>
    <row r="5" spans="1:2" ht="12.75">
      <c r="A5" s="20" t="s">
        <v>71</v>
      </c>
      <c r="B5">
        <v>7</v>
      </c>
    </row>
    <row r="6" spans="1:2" ht="12.75">
      <c r="A6" s="20" t="s">
        <v>72</v>
      </c>
      <c r="B6">
        <v>10</v>
      </c>
    </row>
    <row r="21" ht="12.75">
      <c r="A21" s="20" t="s">
        <v>73</v>
      </c>
    </row>
    <row r="22" ht="12.75">
      <c r="A22" s="21" t="s">
        <v>70</v>
      </c>
    </row>
    <row r="23" ht="12.75">
      <c r="A23" t="s">
        <v>51</v>
      </c>
    </row>
    <row r="25" ht="12.75">
      <c r="A25" s="20" t="s">
        <v>74</v>
      </c>
    </row>
    <row r="26" ht="12.75">
      <c r="A26" s="20" t="s">
        <v>75</v>
      </c>
    </row>
    <row r="27" ht="12.75">
      <c r="D27" t="s">
        <v>31</v>
      </c>
    </row>
    <row r="28" ht="12.75">
      <c r="D28" t="s">
        <v>30</v>
      </c>
    </row>
    <row r="29" spans="1:4" ht="12.75">
      <c r="A29" t="s">
        <v>28</v>
      </c>
      <c r="B29" s="20" t="s">
        <v>76</v>
      </c>
      <c r="D29" t="s">
        <v>32</v>
      </c>
    </row>
    <row r="30" spans="1:4" ht="12.75">
      <c r="A30">
        <v>155</v>
      </c>
      <c r="D30" t="s">
        <v>33</v>
      </c>
    </row>
    <row r="31" spans="1:4" ht="12.75">
      <c r="A31">
        <f>A30+5</f>
        <v>160</v>
      </c>
      <c r="D31" t="s">
        <v>34</v>
      </c>
    </row>
    <row r="32" spans="1:4" ht="12.75">
      <c r="A32">
        <f aca="true" t="shared" si="0" ref="A32:A37">A31+5</f>
        <v>165</v>
      </c>
      <c r="D32" t="s">
        <v>35</v>
      </c>
    </row>
    <row r="33" spans="1:4" ht="12.75">
      <c r="A33">
        <f t="shared" si="0"/>
        <v>170</v>
      </c>
      <c r="D33" t="s">
        <v>36</v>
      </c>
    </row>
    <row r="34" ht="12.75">
      <c r="A34">
        <f t="shared" si="0"/>
        <v>175</v>
      </c>
    </row>
    <row r="35" ht="12.75">
      <c r="A35">
        <f t="shared" si="0"/>
        <v>180</v>
      </c>
    </row>
    <row r="36" ht="12.75">
      <c r="A36">
        <f t="shared" si="0"/>
        <v>185</v>
      </c>
    </row>
    <row r="37" ht="12.75">
      <c r="A37">
        <f t="shared" si="0"/>
        <v>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Jose State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Burford Furman</dc:creator>
  <cp:keywords/>
  <dc:description/>
  <cp:lastModifiedBy>Buff</cp:lastModifiedBy>
  <dcterms:created xsi:type="dcterms:W3CDTF">2009-10-31T03:14:28Z</dcterms:created>
  <dcterms:modified xsi:type="dcterms:W3CDTF">2011-11-14T19:23:01Z</dcterms:modified>
  <cp:category/>
  <cp:version/>
  <cp:contentType/>
  <cp:contentStatus/>
</cp:coreProperties>
</file>