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bros\Dropbox\Biology Temporary\Graduate Program\"/>
    </mc:Choice>
  </mc:AlternateContent>
  <workbookProtection workbookAlgorithmName="SHA-512" workbookHashValue="+If5HaNxw8lRBgyC3ttNVzlee5pVbYWKoSNWM1o8sxMs17wxHH9VzqyO9w3cKktK6MJNl0iZyuK1tY5l4cHmmg==" workbookSaltValue="I+glIMM99aN2ijy9bsaYWw==" workbookSpinCount="100000" lockStructure="1"/>
  <bookViews>
    <workbookView xWindow="0" yWindow="0" windowWidth="19200" windowHeight="12885"/>
  </bookViews>
  <sheets>
    <sheet name="MA" sheetId="5" r:id="rId1"/>
    <sheet name="AMP" sheetId="7" state="hidden" r:id="rId2"/>
    <sheet name="Grad point" sheetId="6" state="hidden" r:id="rId3"/>
    <sheet name="Sheet3" sheetId="9" state="hidden" r:id="rId4"/>
    <sheet name="Sheet1" sheetId="10" state="hidden" r:id="rId5"/>
  </sheets>
  <definedNames>
    <definedName name="_xlnm.Print_Area" localSheetId="1">AMP!$B$3:$Q$43</definedName>
    <definedName name="_xlnm.Print_Area" localSheetId="0">MA!$A$3:$Q$44</definedName>
  </definedNames>
  <calcPr calcId="152511"/>
</workbook>
</file>

<file path=xl/calcChain.xml><?xml version="1.0" encoding="utf-8"?>
<calcChain xmlns="http://schemas.openxmlformats.org/spreadsheetml/2006/main">
  <c r="F33" i="5" l="1"/>
  <c r="F31" i="5"/>
  <c r="F29" i="5"/>
  <c r="F32" i="5"/>
  <c r="F43" i="5" l="1"/>
  <c r="H13" i="5" l="1"/>
  <c r="O13" i="5" l="1"/>
  <c r="P13" i="5"/>
  <c r="Q13" i="5"/>
  <c r="O14" i="5"/>
  <c r="P14" i="5"/>
  <c r="Q14" i="5"/>
  <c r="O15" i="5"/>
  <c r="P15" i="5"/>
  <c r="Q15" i="5"/>
  <c r="O16" i="5"/>
  <c r="P16" i="5"/>
  <c r="Q16" i="5"/>
  <c r="O17" i="5"/>
  <c r="P17" i="5"/>
  <c r="Q17" i="5"/>
  <c r="O18" i="5"/>
  <c r="P18" i="5"/>
  <c r="Q18" i="5"/>
  <c r="O19" i="5"/>
  <c r="P19" i="5"/>
  <c r="Q19" i="5"/>
  <c r="O20" i="5"/>
  <c r="P20" i="5"/>
  <c r="Q20" i="5"/>
  <c r="O21" i="5"/>
  <c r="P21" i="5"/>
  <c r="Q21" i="5"/>
  <c r="J13" i="5"/>
  <c r="J14" i="5"/>
  <c r="J15" i="5"/>
  <c r="J16" i="5"/>
  <c r="J17" i="5"/>
  <c r="J18" i="5"/>
  <c r="J19" i="5"/>
  <c r="J20" i="5"/>
  <c r="J21" i="5"/>
  <c r="I14" i="5"/>
  <c r="I15" i="5"/>
  <c r="I16" i="5"/>
  <c r="I17" i="5"/>
  <c r="I18" i="5"/>
  <c r="I19" i="5"/>
  <c r="I20" i="5"/>
  <c r="I21" i="5"/>
  <c r="I13" i="5"/>
  <c r="G22" i="5" l="1"/>
  <c r="F34" i="5"/>
  <c r="I41" i="5" l="1"/>
  <c r="I42" i="7"/>
  <c r="J40" i="5"/>
  <c r="J39" i="5"/>
  <c r="M23" i="7" l="1"/>
  <c r="F23" i="7"/>
  <c r="C23" i="7"/>
  <c r="M22" i="5" l="1"/>
  <c r="F36" i="5" s="1"/>
  <c r="F22" i="5"/>
  <c r="F35" i="5" s="1"/>
  <c r="C22" i="5"/>
  <c r="F33" i="7"/>
  <c r="F32" i="7"/>
  <c r="F30" i="7"/>
  <c r="F41" i="7" l="1"/>
  <c r="E40" i="7"/>
  <c r="F40" i="7" s="1"/>
  <c r="F44" i="5"/>
  <c r="J39" i="7" l="1"/>
  <c r="E35" i="7"/>
  <c r="E34" i="7"/>
  <c r="Q22" i="7"/>
  <c r="P22" i="7"/>
  <c r="O22" i="7"/>
  <c r="J22" i="7"/>
  <c r="I22" i="7"/>
  <c r="H22" i="7"/>
  <c r="Q21" i="7"/>
  <c r="P21" i="7"/>
  <c r="O21" i="7"/>
  <c r="J21" i="7"/>
  <c r="I21" i="7"/>
  <c r="H21" i="7"/>
  <c r="Q20" i="7"/>
  <c r="P20" i="7"/>
  <c r="O20" i="7"/>
  <c r="J20" i="7"/>
  <c r="I20" i="7"/>
  <c r="H20" i="7"/>
  <c r="Q19" i="7"/>
  <c r="P19" i="7"/>
  <c r="O19" i="7"/>
  <c r="J19" i="7"/>
  <c r="I19" i="7"/>
  <c r="H19" i="7"/>
  <c r="Q18" i="7"/>
  <c r="P18" i="7"/>
  <c r="O18" i="7"/>
  <c r="J18" i="7"/>
  <c r="I18" i="7"/>
  <c r="H18" i="7"/>
  <c r="Q13" i="7"/>
  <c r="P13" i="7"/>
  <c r="O13" i="7"/>
  <c r="J13" i="7"/>
  <c r="I13" i="7"/>
  <c r="H13" i="7"/>
  <c r="Q12" i="7"/>
  <c r="P12" i="7"/>
  <c r="O12" i="7"/>
  <c r="I12" i="7"/>
  <c r="J12" i="7" s="1"/>
  <c r="H12" i="7"/>
  <c r="P11" i="7"/>
  <c r="Q11" i="7" s="1"/>
  <c r="O11" i="7"/>
  <c r="J11" i="7"/>
  <c r="I11" i="7"/>
  <c r="H11" i="7"/>
  <c r="P10" i="7"/>
  <c r="Q10" i="7" s="1"/>
  <c r="O10" i="7"/>
  <c r="I10" i="7"/>
  <c r="J10" i="7" s="1"/>
  <c r="H10" i="7"/>
  <c r="F31" i="7" s="1"/>
  <c r="P11" i="5"/>
  <c r="Q11" i="5" s="1"/>
  <c r="P12" i="5"/>
  <c r="Q12" i="5" s="1"/>
  <c r="P10" i="5"/>
  <c r="Q10" i="5" s="1"/>
  <c r="O10" i="5"/>
  <c r="O11" i="5"/>
  <c r="O12" i="5"/>
  <c r="O9" i="5"/>
  <c r="H10" i="5"/>
  <c r="H11" i="5"/>
  <c r="H12" i="5"/>
  <c r="H17" i="5"/>
  <c r="H18" i="5"/>
  <c r="H19" i="5"/>
  <c r="H20" i="5"/>
  <c r="H21" i="5"/>
  <c r="H9" i="5"/>
  <c r="F30" i="5" s="1"/>
  <c r="P9" i="5"/>
  <c r="Q9" i="5" s="1"/>
  <c r="I9" i="5"/>
  <c r="J9" i="5" s="1"/>
  <c r="I10" i="5"/>
  <c r="J10" i="5" s="1"/>
  <c r="I11" i="5"/>
  <c r="J11" i="5" s="1"/>
  <c r="I12" i="5"/>
  <c r="J12" i="5" s="1"/>
  <c r="E36" i="7" l="1"/>
  <c r="E42" i="7"/>
  <c r="J23" i="7"/>
  <c r="I23" i="7"/>
  <c r="Q23" i="7"/>
  <c r="H23" i="7"/>
  <c r="P23" i="7"/>
  <c r="O23" i="7"/>
  <c r="E37" i="7"/>
  <c r="O22" i="5"/>
  <c r="H22" i="5"/>
  <c r="J22" i="5"/>
  <c r="Q22" i="5"/>
  <c r="I22" i="5"/>
  <c r="P22" i="5"/>
  <c r="F42" i="7" l="1"/>
  <c r="E38" i="7"/>
  <c r="F38" i="7" s="1"/>
  <c r="E39" i="7"/>
  <c r="F39" i="7" s="1"/>
  <c r="E43" i="7"/>
  <c r="F43" i="7" s="1"/>
  <c r="E42" i="5"/>
  <c r="F42" i="5" s="1"/>
  <c r="E41" i="5" l="1"/>
  <c r="F37" i="5"/>
  <c r="F38" i="5"/>
  <c r="E40" i="5" l="1"/>
  <c r="F40" i="5" s="1"/>
  <c r="E39" i="5"/>
  <c r="F39" i="5" s="1"/>
  <c r="F41" i="5"/>
</calcChain>
</file>

<file path=xl/sharedStrings.xml><?xml version="1.0" encoding="utf-8"?>
<sst xmlns="http://schemas.openxmlformats.org/spreadsheetml/2006/main" count="157" uniqueCount="87">
  <si>
    <t>Units</t>
  </si>
  <si>
    <t>TOTAL</t>
  </si>
  <si>
    <t>Units Taken</t>
  </si>
  <si>
    <t>CR/NC</t>
  </si>
  <si>
    <t>UG Graded</t>
  </si>
  <si>
    <t>Percent Graded Units</t>
  </si>
  <si>
    <t>units</t>
  </si>
  <si>
    <t>Percent Graduate Units</t>
  </si>
  <si>
    <t>6 units</t>
  </si>
  <si>
    <t>Grade</t>
  </si>
  <si>
    <t>D+</t>
  </si>
  <si>
    <t>C-</t>
  </si>
  <si>
    <t>C</t>
  </si>
  <si>
    <t>C+</t>
  </si>
  <si>
    <t>B-</t>
  </si>
  <si>
    <t>B+</t>
  </si>
  <si>
    <t>A-</t>
  </si>
  <si>
    <t>A</t>
  </si>
  <si>
    <t>A+</t>
  </si>
  <si>
    <t>Grad Pt.</t>
  </si>
  <si>
    <t>B</t>
  </si>
  <si>
    <t>D</t>
  </si>
  <si>
    <t>F</t>
  </si>
  <si>
    <t>Letter Grade</t>
  </si>
  <si>
    <t>GPU</t>
  </si>
  <si>
    <t>Grade Pt</t>
  </si>
  <si>
    <t>GPA</t>
  </si>
  <si>
    <t>Graded Units Grad</t>
  </si>
  <si>
    <t>Units graded</t>
  </si>
  <si>
    <t>Units Graded</t>
  </si>
  <si>
    <t>Must be &gt;=3.0</t>
  </si>
  <si>
    <t>Determining if Candidacy Requirements have been met for:</t>
  </si>
  <si>
    <t>Must be&gt;=0.5</t>
  </si>
  <si>
    <t>Must be &gt;0</t>
  </si>
  <si>
    <t>Graduate units</t>
  </si>
  <si>
    <t>Units of Grad courses graded</t>
  </si>
  <si>
    <t>Units of Undergraduate courses graded</t>
  </si>
  <si>
    <t>Total units graded</t>
  </si>
  <si>
    <t>BIOL 201</t>
  </si>
  <si>
    <t>BIOL 280</t>
  </si>
  <si>
    <t>BIOL 299</t>
  </si>
  <si>
    <t>BIOL 202</t>
  </si>
  <si>
    <t>BIOL 255</t>
  </si>
  <si>
    <t>Must be=3</t>
  </si>
  <si>
    <t>Units for</t>
  </si>
  <si>
    <t>Must be =3</t>
  </si>
  <si>
    <t>BIOL 284</t>
  </si>
  <si>
    <t>Student:</t>
  </si>
  <si>
    <t>SID:</t>
  </si>
  <si>
    <t xml:space="preserve">CRITERIA      </t>
  </si>
  <si>
    <t>MA Biological Sciences</t>
  </si>
  <si>
    <t>MA - Biological Sciences - Alternate</t>
  </si>
  <si>
    <t>Internship</t>
  </si>
  <si>
    <t>TA</t>
  </si>
  <si>
    <t>Culminating Experience</t>
  </si>
  <si>
    <t>Complete</t>
  </si>
  <si>
    <t>Not Complete</t>
  </si>
  <si>
    <t>Culmination Experience</t>
  </si>
  <si>
    <t>9 units of 201, 202. 255 and 284</t>
  </si>
  <si>
    <t>Must be &gt;=9</t>
  </si>
  <si>
    <t>Type of culminating Experience:</t>
  </si>
  <si>
    <t>GRE Score</t>
  </si>
  <si>
    <t>Courses - CR/NC</t>
  </si>
  <si>
    <t>Undergraduate Courses - Graded</t>
  </si>
  <si>
    <t>Course</t>
  </si>
  <si>
    <t xml:space="preserve">Graduate Courses - Graded
</t>
  </si>
  <si>
    <t>TOTAL UNITS</t>
  </si>
  <si>
    <t>Required</t>
  </si>
  <si>
    <t>Must be &gt;=</t>
  </si>
  <si>
    <t xml:space="preserve">Must be = </t>
  </si>
  <si>
    <t>BIOL 202*</t>
  </si>
  <si>
    <t>* Must be completed BEFORE turning in Candidacy form</t>
  </si>
  <si>
    <t xml:space="preserve">Must be &gt;= </t>
  </si>
  <si>
    <t>Must be&gt;=1</t>
  </si>
  <si>
    <t>Exams</t>
  </si>
  <si>
    <t>Project</t>
  </si>
  <si>
    <t>Culm Exp Selected</t>
  </si>
  <si>
    <t>CHOOSE</t>
  </si>
  <si>
    <t>BIOL 255E</t>
  </si>
  <si>
    <t>BIOL 201+284</t>
  </si>
  <si>
    <t>Must be &gt;=2</t>
  </si>
  <si>
    <t>BIOL 255M</t>
  </si>
  <si>
    <t>BIOL 255P</t>
  </si>
  <si>
    <t>BIOL 255L</t>
  </si>
  <si>
    <t>Rev 10/10/2015</t>
  </si>
  <si>
    <t>if project, must be &gt;=3</t>
  </si>
  <si>
    <t>BIOL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</si>
</sst>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0" xfId="3" applyAlignment="1">
      <alignment horizontal="right"/>
    </xf>
    <xf numFmtId="0" fontId="3" fillId="0" borderId="0" xfId="3" applyAlignment="1">
      <alignment horizontal="center"/>
    </xf>
    <xf numFmtId="0" fontId="3" fillId="0" borderId="0" xfId="3" applyAlignment="1">
      <alignment horizontal="left"/>
    </xf>
    <xf numFmtId="0" fontId="3" fillId="0" borderId="0" xfId="3" applyFill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/>
    <xf numFmtId="0" fontId="1" fillId="3" borderId="9" xfId="2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">
    <cellStyle name="20% - Accent1" xfId="2" builtinId="30"/>
    <cellStyle name="Normal" xfId="0" builtinId="0"/>
    <cellStyle name="Normal 2" xfId="3"/>
    <cellStyle name="Percent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List" dx="16" fmlaLink="Sheet3!$D$9" fmlaRange="Sheet3!$D$7:$D$8" noThreeD="1" sel="1" val="0"/>
</file>

<file path=xl/ctrlProps/ctrlProp3.xml><?xml version="1.0" encoding="utf-8"?>
<formControlPr xmlns="http://schemas.microsoft.com/office/spreadsheetml/2009/9/main" objectType="List" dx="16" fmlaLink="Sheet3!$F$9" fmlaRange="Sheet3!$F$7:$F$8" noThreeD="1" sel="1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List" dx="16" fmlaLink="Sheet3!$D$5" fmlaRange="Sheet3!$D$2:$D$4" noThreeD="1" sel="2" val="0"/>
</file>

<file path=xl/ctrlProps/ctrlProp6.xml><?xml version="1.0" encoding="utf-8"?>
<formControlPr xmlns="http://schemas.microsoft.com/office/spreadsheetml/2009/9/main" objectType="List" dx="16" fmlaLink="Sheet3!$D$10" fmlaRange="Sheet3!$D$7:$D$8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590550</xdr:colOff>
          <xdr:row>3</xdr:row>
          <xdr:rowOff>171450</xdr:rowOff>
        </xdr:from>
        <xdr:to>
          <xdr:col>12</xdr:col>
          <xdr:colOff>514350</xdr:colOff>
          <xdr:row>5</xdr:row>
          <xdr:rowOff>95250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23</xdr:row>
          <xdr:rowOff>19050</xdr:rowOff>
        </xdr:from>
        <xdr:to>
          <xdr:col>11</xdr:col>
          <xdr:colOff>0</xdr:colOff>
          <xdr:row>24</xdr:row>
          <xdr:rowOff>152400</xdr:rowOff>
        </xdr:to>
        <xdr:sp macro="" textlink="">
          <xdr:nvSpPr>
            <xdr:cNvPr id="5124" name="List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19050</xdr:rowOff>
        </xdr:from>
        <xdr:to>
          <xdr:col>7</xdr:col>
          <xdr:colOff>66675</xdr:colOff>
          <xdr:row>24</xdr:row>
          <xdr:rowOff>152400</xdr:rowOff>
        </xdr:to>
        <xdr:sp macro="" textlink="">
          <xdr:nvSpPr>
            <xdr:cNvPr id="5125" name="List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590550</xdr:colOff>
          <xdr:row>3</xdr:row>
          <xdr:rowOff>171450</xdr:rowOff>
        </xdr:from>
        <xdr:to>
          <xdr:col>12</xdr:col>
          <xdr:colOff>514350</xdr:colOff>
          <xdr:row>5</xdr:row>
          <xdr:rowOff>95250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8</xdr:col>
          <xdr:colOff>28575</xdr:colOff>
          <xdr:row>25</xdr:row>
          <xdr:rowOff>95250</xdr:rowOff>
        </xdr:to>
        <xdr:sp macro="" textlink="">
          <xdr:nvSpPr>
            <xdr:cNvPr id="6146" name="List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9525</xdr:rowOff>
        </xdr:from>
        <xdr:to>
          <xdr:col>15</xdr:col>
          <xdr:colOff>171450</xdr:colOff>
          <xdr:row>25</xdr:row>
          <xdr:rowOff>142875</xdr:rowOff>
        </xdr:to>
        <xdr:sp macro="" textlink="">
          <xdr:nvSpPr>
            <xdr:cNvPr id="6147" name="List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AA44"/>
  <sheetViews>
    <sheetView tabSelected="1" workbookViewId="0">
      <selection activeCell="B1" sqref="B1"/>
    </sheetView>
  </sheetViews>
  <sheetFormatPr defaultRowHeight="15" x14ac:dyDescent="0.25"/>
  <cols>
    <col min="3" max="3" width="10.85546875" customWidth="1"/>
    <col min="4" max="4" width="11.7109375" customWidth="1"/>
    <col min="5" max="5" width="11.42578125" customWidth="1"/>
    <col min="10" max="10" width="9.42578125" customWidth="1"/>
    <col min="12" max="12" width="10.7109375" customWidth="1"/>
    <col min="19" max="19" width="12.5703125" customWidth="1"/>
  </cols>
  <sheetData>
    <row r="1" spans="2:21" x14ac:dyDescent="0.25">
      <c r="B1" t="s">
        <v>84</v>
      </c>
    </row>
    <row r="3" spans="2:21" x14ac:dyDescent="0.25">
      <c r="C3" s="15" t="s">
        <v>47</v>
      </c>
      <c r="D3" s="44"/>
      <c r="E3" s="45"/>
      <c r="F3" s="45"/>
      <c r="G3" s="46"/>
      <c r="I3" s="15" t="s">
        <v>48</v>
      </c>
      <c r="J3" s="47"/>
      <c r="K3" s="48"/>
    </row>
    <row r="5" spans="2:21" ht="21" x14ac:dyDescent="0.35">
      <c r="C5" s="13" t="s">
        <v>31</v>
      </c>
    </row>
    <row r="6" spans="2:21" ht="23.25" x14ac:dyDescent="0.35">
      <c r="C6" s="14" t="s">
        <v>50</v>
      </c>
      <c r="G6" s="5" t="s">
        <v>0</v>
      </c>
      <c r="H6" s="5">
        <v>30</v>
      </c>
    </row>
    <row r="8" spans="2:21" ht="30.75" thickBot="1" x14ac:dyDescent="0.3">
      <c r="B8" s="35" t="s">
        <v>3</v>
      </c>
      <c r="C8" s="16" t="s">
        <v>2</v>
      </c>
      <c r="D8" s="3"/>
      <c r="E8" s="16" t="s">
        <v>27</v>
      </c>
      <c r="F8" s="16" t="s">
        <v>0</v>
      </c>
      <c r="G8" s="16" t="s">
        <v>23</v>
      </c>
      <c r="H8" s="16" t="s">
        <v>28</v>
      </c>
      <c r="I8" s="16" t="s">
        <v>25</v>
      </c>
      <c r="J8" s="16" t="s">
        <v>24</v>
      </c>
      <c r="K8" s="3"/>
      <c r="L8" s="16" t="s">
        <v>4</v>
      </c>
      <c r="M8" s="16" t="s">
        <v>0</v>
      </c>
      <c r="N8" s="16" t="s">
        <v>23</v>
      </c>
      <c r="O8" s="16" t="s">
        <v>29</v>
      </c>
      <c r="P8" s="16" t="s">
        <v>25</v>
      </c>
      <c r="Q8" s="16" t="s">
        <v>24</v>
      </c>
      <c r="R8" s="4"/>
      <c r="T8" s="3"/>
      <c r="U8" s="4"/>
    </row>
    <row r="9" spans="2:21" ht="15.75" thickTop="1" x14ac:dyDescent="0.25">
      <c r="B9" s="37" t="s">
        <v>38</v>
      </c>
      <c r="C9" s="32"/>
      <c r="E9" s="39" t="s">
        <v>70</v>
      </c>
      <c r="F9" s="32"/>
      <c r="G9" s="32"/>
      <c r="H9" s="1" t="str">
        <f>IF(G9&lt;&gt;"",F9,"")</f>
        <v/>
      </c>
      <c r="I9" s="1" t="str">
        <f>IF(G9&lt;&gt;"",INDEX('Grad point'!$E$4:$E$15,MATCH(MA!G9,'Grad point'!$D$4:$D$15,0)),"")</f>
        <v/>
      </c>
      <c r="J9" s="1" t="str">
        <f>IF(G9&lt;&gt;"",(I9*F9),"")</f>
        <v/>
      </c>
      <c r="L9" s="17" t="s">
        <v>86</v>
      </c>
      <c r="M9" s="32"/>
      <c r="N9" s="32"/>
      <c r="O9" s="1" t="str">
        <f>IF(N9&lt;&gt;"",M9,"")</f>
        <v/>
      </c>
      <c r="P9" s="1" t="str">
        <f>IF(N9&lt;&gt;"",INDEX('Grad point'!$E$4:$E$15,MATCH(MA!N9,'Grad point'!$D$4:$D$15,0)),"")</f>
        <v/>
      </c>
      <c r="Q9" s="1" t="str">
        <f>IF(N9&lt;&gt;"",(P9*M9),"")</f>
        <v/>
      </c>
    </row>
    <row r="10" spans="2:21" x14ac:dyDescent="0.25">
      <c r="B10" s="31" t="s">
        <v>38</v>
      </c>
      <c r="C10" s="33"/>
      <c r="E10" s="42" t="s">
        <v>77</v>
      </c>
      <c r="F10" s="33"/>
      <c r="G10" s="33"/>
      <c r="H10" s="1" t="str">
        <f t="shared" ref="H10:H21" si="0">IF(G10&lt;&gt;"",F10,"")</f>
        <v/>
      </c>
      <c r="I10" s="1" t="str">
        <f>IF(G10&lt;&gt;"",INDEX('Grad point'!$E$4:$E$15,MATCH(MA!G10,'Grad point'!$D$4:$D$15,0)),"")</f>
        <v/>
      </c>
      <c r="J10" s="1" t="str">
        <f>IF(G10&lt;&gt;"",(I10*F10),"")</f>
        <v/>
      </c>
      <c r="L10" s="7"/>
      <c r="M10" s="33"/>
      <c r="N10" s="33"/>
      <c r="O10" s="1" t="str">
        <f t="shared" ref="O10:O12" si="1">IF(N10&lt;&gt;"",M10,"")</f>
        <v/>
      </c>
      <c r="P10" s="1" t="str">
        <f>IF(N10&lt;&gt;"",INDEX('Grad point'!$E$4:$E$15,MATCH(MA!N10,'Grad point'!$D$4:$D$15,0)),"")</f>
        <v/>
      </c>
      <c r="Q10" s="1" t="str">
        <f>IF(N10&lt;&gt;"",(P10*M10),"")</f>
        <v/>
      </c>
    </row>
    <row r="11" spans="2:21" x14ac:dyDescent="0.25">
      <c r="B11" s="31" t="s">
        <v>46</v>
      </c>
      <c r="C11" s="33"/>
      <c r="E11" s="7"/>
      <c r="F11" s="33"/>
      <c r="G11" s="33"/>
      <c r="H11" s="1" t="str">
        <f t="shared" si="0"/>
        <v/>
      </c>
      <c r="I11" s="1" t="str">
        <f>IF(G11&lt;&gt;"",INDEX('Grad point'!$E$4:$E$15,MATCH(MA!G11,'Grad point'!$D$4:$D$15,0)),"")</f>
        <v/>
      </c>
      <c r="J11" s="1" t="str">
        <f t="shared" ref="J11:J21" si="2">IF(G11&lt;&gt;"",(I11*F11),"")</f>
        <v/>
      </c>
      <c r="L11" s="7"/>
      <c r="M11" s="33"/>
      <c r="N11" s="33"/>
      <c r="O11" s="1" t="str">
        <f t="shared" si="1"/>
        <v/>
      </c>
      <c r="P11" s="1" t="str">
        <f>IF(N11&lt;&gt;"",INDEX('Grad point'!$E$4:$E$15,MATCH(MA!N11,'Grad point'!$D$4:$D$15,0)),"")</f>
        <v/>
      </c>
      <c r="Q11" s="1" t="str">
        <f t="shared" ref="Q11:Q12" si="3">IF(N11&lt;&gt;"",(P11*M11),"")</f>
        <v/>
      </c>
    </row>
    <row r="12" spans="2:21" x14ac:dyDescent="0.25">
      <c r="B12" s="31" t="s">
        <v>46</v>
      </c>
      <c r="C12" s="33"/>
      <c r="E12" s="7"/>
      <c r="F12" s="33"/>
      <c r="G12" s="33"/>
      <c r="H12" s="1" t="str">
        <f t="shared" si="0"/>
        <v/>
      </c>
      <c r="I12" s="1" t="str">
        <f>IF(G12&lt;&gt;"",INDEX('Grad point'!$E$4:$E$15,MATCH(MA!G12,'Grad point'!$D$4:$D$15,0)),"")</f>
        <v/>
      </c>
      <c r="J12" s="1" t="str">
        <f t="shared" si="2"/>
        <v/>
      </c>
      <c r="L12" s="7"/>
      <c r="M12" s="33"/>
      <c r="N12" s="33"/>
      <c r="O12" s="1" t="str">
        <f t="shared" si="1"/>
        <v/>
      </c>
      <c r="P12" s="1" t="str">
        <f>IF(N12&lt;&gt;"",INDEX('Grad point'!$E$4:$E$15,MATCH(MA!N12,'Grad point'!$D$4:$D$15,0)),"")</f>
        <v/>
      </c>
      <c r="Q12" s="1" t="str">
        <f t="shared" si="3"/>
        <v/>
      </c>
    </row>
    <row r="13" spans="2:21" x14ac:dyDescent="0.25">
      <c r="B13" s="31" t="s">
        <v>46</v>
      </c>
      <c r="C13" s="33"/>
      <c r="E13" s="7"/>
      <c r="F13" s="33"/>
      <c r="G13" s="33"/>
      <c r="H13" s="1" t="str">
        <f t="shared" si="0"/>
        <v/>
      </c>
      <c r="I13" s="1" t="str">
        <f>IF(G13&lt;&gt;"",INDEX('Grad point'!$E$4:$E$15,MATCH(MA!G13,'Grad point'!$D$4:$D$15,0)),"")</f>
        <v/>
      </c>
      <c r="J13" s="1" t="str">
        <f t="shared" si="2"/>
        <v/>
      </c>
      <c r="L13" s="7"/>
      <c r="M13" s="33"/>
      <c r="N13" s="33"/>
      <c r="O13" s="1" t="str">
        <f t="shared" ref="O13:O21" si="4">IF(N13&lt;&gt;"",M13,"")</f>
        <v/>
      </c>
      <c r="P13" s="1" t="str">
        <f>IF(N13&lt;&gt;"",INDEX('Grad point'!$E$4:$E$15,MATCH(MA!N13,'Grad point'!$D$4:$D$15,0)),"")</f>
        <v/>
      </c>
      <c r="Q13" s="1" t="str">
        <f t="shared" ref="Q13:Q21" si="5">IF(N13&lt;&gt;"",(P13*M13),"")</f>
        <v/>
      </c>
    </row>
    <row r="14" spans="2:21" x14ac:dyDescent="0.25">
      <c r="B14" s="31" t="s">
        <v>46</v>
      </c>
      <c r="C14" s="33"/>
      <c r="E14" s="7"/>
      <c r="F14" s="33"/>
      <c r="G14" s="33"/>
      <c r="H14" s="1"/>
      <c r="I14" s="1" t="str">
        <f>IF(G14&lt;&gt;"",INDEX('Grad point'!$E$4:$E$15,MATCH(MA!G14,'Grad point'!$D$4:$D$15,0)),"")</f>
        <v/>
      </c>
      <c r="J14" s="1" t="str">
        <f t="shared" si="2"/>
        <v/>
      </c>
      <c r="L14" s="7"/>
      <c r="M14" s="33"/>
      <c r="N14" s="33"/>
      <c r="O14" s="1" t="str">
        <f t="shared" si="4"/>
        <v/>
      </c>
      <c r="P14" s="1" t="str">
        <f>IF(N14&lt;&gt;"",INDEX('Grad point'!$E$4:$E$15,MATCH(MA!N14,'Grad point'!$D$4:$D$15,0)),"")</f>
        <v/>
      </c>
      <c r="Q14" s="1" t="str">
        <f t="shared" si="5"/>
        <v/>
      </c>
    </row>
    <row r="15" spans="2:21" x14ac:dyDescent="0.25">
      <c r="B15" s="37" t="s">
        <v>39</v>
      </c>
      <c r="C15" s="33"/>
      <c r="E15" s="7"/>
      <c r="F15" s="33"/>
      <c r="G15" s="33"/>
      <c r="H15" s="1"/>
      <c r="I15" s="1" t="str">
        <f>IF(G15&lt;&gt;"",INDEX('Grad point'!$E$4:$E$15,MATCH(MA!G15,'Grad point'!$D$4:$D$15,0)),"")</f>
        <v/>
      </c>
      <c r="J15" s="1" t="str">
        <f t="shared" si="2"/>
        <v/>
      </c>
      <c r="L15" s="7"/>
      <c r="M15" s="33"/>
      <c r="N15" s="33"/>
      <c r="O15" s="1" t="str">
        <f t="shared" si="4"/>
        <v/>
      </c>
      <c r="P15" s="1" t="str">
        <f>IF(N15&lt;&gt;"",INDEX('Grad point'!$E$4:$E$15,MATCH(MA!N15,'Grad point'!$D$4:$D$15,0)),"")</f>
        <v/>
      </c>
      <c r="Q15" s="1" t="str">
        <f t="shared" si="5"/>
        <v/>
      </c>
    </row>
    <row r="16" spans="2:21" x14ac:dyDescent="0.25">
      <c r="B16" s="37" t="s">
        <v>39</v>
      </c>
      <c r="C16" s="33"/>
      <c r="E16" s="7"/>
      <c r="F16" s="33"/>
      <c r="G16" s="33"/>
      <c r="H16" s="1"/>
      <c r="I16" s="1" t="str">
        <f>IF(G16&lt;&gt;"",INDEX('Grad point'!$E$4:$E$15,MATCH(MA!G16,'Grad point'!$D$4:$D$15,0)),"")</f>
        <v/>
      </c>
      <c r="J16" s="1" t="str">
        <f t="shared" si="2"/>
        <v/>
      </c>
      <c r="L16" s="7"/>
      <c r="M16" s="33"/>
      <c r="N16" s="33"/>
      <c r="O16" s="1" t="str">
        <f t="shared" si="4"/>
        <v/>
      </c>
      <c r="P16" s="1" t="str">
        <f>IF(N16&lt;&gt;"",INDEX('Grad point'!$E$4:$E$15,MATCH(MA!N16,'Grad point'!$D$4:$D$15,0)),"")</f>
        <v/>
      </c>
      <c r="Q16" s="1" t="str">
        <f t="shared" si="5"/>
        <v/>
      </c>
    </row>
    <row r="17" spans="2:27" x14ac:dyDescent="0.25">
      <c r="B17" s="37" t="s">
        <v>39</v>
      </c>
      <c r="C17" s="33"/>
      <c r="E17" s="7"/>
      <c r="F17" s="33"/>
      <c r="G17" s="33"/>
      <c r="H17" s="1" t="str">
        <f t="shared" si="0"/>
        <v/>
      </c>
      <c r="I17" s="1" t="str">
        <f>IF(G17&lt;&gt;"",INDEX('Grad point'!$E$4:$E$15,MATCH(MA!G17,'Grad point'!$D$4:$D$15,0)),"")</f>
        <v/>
      </c>
      <c r="J17" s="1" t="str">
        <f t="shared" si="2"/>
        <v/>
      </c>
      <c r="L17" s="7"/>
      <c r="M17" s="33"/>
      <c r="N17" s="33"/>
      <c r="O17" s="1" t="str">
        <f t="shared" si="4"/>
        <v/>
      </c>
      <c r="P17" s="1" t="str">
        <f>IF(N17&lt;&gt;"",INDEX('Grad point'!$E$4:$E$15,MATCH(MA!N17,'Grad point'!$D$4:$D$15,0)),"")</f>
        <v/>
      </c>
      <c r="Q17" s="1" t="str">
        <f t="shared" si="5"/>
        <v/>
      </c>
    </row>
    <row r="18" spans="2:27" x14ac:dyDescent="0.25">
      <c r="B18" s="31"/>
      <c r="C18" s="33"/>
      <c r="E18" s="7"/>
      <c r="F18" s="33"/>
      <c r="G18" s="33"/>
      <c r="H18" s="1" t="str">
        <f t="shared" si="0"/>
        <v/>
      </c>
      <c r="I18" s="1" t="str">
        <f>IF(G18&lt;&gt;"",INDEX('Grad point'!$E$4:$E$15,MATCH(MA!G18,'Grad point'!$D$4:$D$15,0)),"")</f>
        <v/>
      </c>
      <c r="J18" s="1" t="str">
        <f t="shared" si="2"/>
        <v/>
      </c>
      <c r="L18" s="7"/>
      <c r="M18" s="33"/>
      <c r="N18" s="33"/>
      <c r="O18" s="1" t="str">
        <f t="shared" si="4"/>
        <v/>
      </c>
      <c r="P18" s="1" t="str">
        <f>IF(N18&lt;&gt;"",INDEX('Grad point'!$E$4:$E$15,MATCH(MA!N18,'Grad point'!$D$4:$D$15,0)),"")</f>
        <v/>
      </c>
      <c r="Q18" s="1" t="str">
        <f t="shared" si="5"/>
        <v/>
      </c>
    </row>
    <row r="19" spans="2:27" x14ac:dyDescent="0.25">
      <c r="B19" s="6"/>
      <c r="C19" s="33"/>
      <c r="E19" s="7"/>
      <c r="F19" s="33"/>
      <c r="G19" s="33"/>
      <c r="H19" s="1" t="str">
        <f t="shared" si="0"/>
        <v/>
      </c>
      <c r="I19" s="1" t="str">
        <f>IF(G19&lt;&gt;"",INDEX('Grad point'!$E$4:$E$15,MATCH(MA!G19,'Grad point'!$D$4:$D$15,0)),"")</f>
        <v/>
      </c>
      <c r="J19" s="1" t="str">
        <f t="shared" si="2"/>
        <v/>
      </c>
      <c r="L19" s="7"/>
      <c r="M19" s="33"/>
      <c r="N19" s="33"/>
      <c r="O19" s="1" t="str">
        <f t="shared" si="4"/>
        <v/>
      </c>
      <c r="P19" s="1" t="str">
        <f>IF(N19&lt;&gt;"",INDEX('Grad point'!$E$4:$E$15,MATCH(MA!N19,'Grad point'!$D$4:$D$15,0)),"")</f>
        <v/>
      </c>
      <c r="Q19" s="1" t="str">
        <f t="shared" si="5"/>
        <v/>
      </c>
    </row>
    <row r="20" spans="2:27" x14ac:dyDescent="0.25">
      <c r="B20" s="6"/>
      <c r="C20" s="33"/>
      <c r="E20" s="7"/>
      <c r="F20" s="33"/>
      <c r="G20" s="33"/>
      <c r="H20" s="1" t="str">
        <f t="shared" si="0"/>
        <v/>
      </c>
      <c r="I20" s="1" t="str">
        <f>IF(G20&lt;&gt;"",INDEX('Grad point'!$E$4:$E$15,MATCH(MA!G20,'Grad point'!$D$4:$D$15,0)),"")</f>
        <v/>
      </c>
      <c r="J20" s="1" t="str">
        <f t="shared" si="2"/>
        <v/>
      </c>
      <c r="L20" s="7"/>
      <c r="M20" s="33"/>
      <c r="N20" s="33"/>
      <c r="O20" s="1" t="str">
        <f t="shared" si="4"/>
        <v/>
      </c>
      <c r="P20" s="1" t="str">
        <f>IF(N20&lt;&gt;"",INDEX('Grad point'!$E$4:$E$15,MATCH(MA!N20,'Grad point'!$D$4:$D$15,0)),"")</f>
        <v/>
      </c>
      <c r="Q20" s="1" t="str">
        <f t="shared" si="5"/>
        <v/>
      </c>
    </row>
    <row r="21" spans="2:27" ht="15.75" thickBot="1" x14ac:dyDescent="0.3">
      <c r="B21" s="18"/>
      <c r="C21" s="34"/>
      <c r="E21" s="19"/>
      <c r="F21" s="34"/>
      <c r="G21" s="34"/>
      <c r="H21" s="40" t="str">
        <f t="shared" si="0"/>
        <v/>
      </c>
      <c r="I21" s="40" t="str">
        <f>IF(G21&lt;&gt;"",INDEX('Grad point'!$E$4:$E$15,MATCH(MA!G21,'Grad point'!$D$4:$D$15,0)),"")</f>
        <v/>
      </c>
      <c r="J21" s="40" t="str">
        <f t="shared" si="2"/>
        <v/>
      </c>
      <c r="L21" s="19"/>
      <c r="M21" s="34"/>
      <c r="N21" s="34"/>
      <c r="O21" s="40" t="str">
        <f t="shared" si="4"/>
        <v/>
      </c>
      <c r="P21" s="40" t="str">
        <f>IF(N21&lt;&gt;"",INDEX('Grad point'!$E$4:$E$15,MATCH(MA!N21,'Grad point'!$D$4:$D$15,0)),"")</f>
        <v/>
      </c>
      <c r="Q21" s="40" t="str">
        <f t="shared" si="5"/>
        <v/>
      </c>
    </row>
    <row r="22" spans="2:27" ht="15.75" thickTop="1" x14ac:dyDescent="0.25">
      <c r="B22" s="30"/>
      <c r="C22" s="1">
        <f>SUM(C9:C21)</f>
        <v>0</v>
      </c>
      <c r="F22" s="1">
        <f>SUM(F9:F21)</f>
        <v>0</v>
      </c>
      <c r="G22" s="1">
        <f>COUNTA(G9:G21)</f>
        <v>0</v>
      </c>
      <c r="H22" s="1">
        <f>SUM(H9:H21)</f>
        <v>0</v>
      </c>
      <c r="I22" s="1">
        <f>SUM(I9:I21)</f>
        <v>0</v>
      </c>
      <c r="J22" s="1">
        <f>SUM(J9:J21)</f>
        <v>0</v>
      </c>
      <c r="M22" s="1">
        <f>SUM(M9:M21)</f>
        <v>0</v>
      </c>
      <c r="N22" s="1"/>
      <c r="O22" s="1">
        <f>SUM(O9:O21)</f>
        <v>0</v>
      </c>
      <c r="P22" s="1">
        <f>SUM(P9:P21)</f>
        <v>0</v>
      </c>
      <c r="Q22" s="1">
        <f>SUM(Q9:Q21)</f>
        <v>0</v>
      </c>
      <c r="T22" s="8"/>
    </row>
    <row r="23" spans="2:27" x14ac:dyDescent="0.25">
      <c r="T23" s="8"/>
    </row>
    <row r="24" spans="2:27" x14ac:dyDescent="0.25">
      <c r="D24" s="15" t="s">
        <v>54</v>
      </c>
      <c r="T24" s="8"/>
    </row>
    <row r="25" spans="2:27" x14ac:dyDescent="0.25">
      <c r="T25" s="8"/>
    </row>
    <row r="26" spans="2:27" x14ac:dyDescent="0.25">
      <c r="T26" s="8"/>
    </row>
    <row r="27" spans="2:27" ht="18.75" x14ac:dyDescent="0.3">
      <c r="C27" s="43" t="s">
        <v>49</v>
      </c>
      <c r="D27" s="43"/>
      <c r="E27" s="43"/>
      <c r="F27" s="43"/>
      <c r="G27" s="43"/>
      <c r="H27" s="43"/>
      <c r="I27" s="43"/>
      <c r="J27" s="43"/>
      <c r="W27" s="8"/>
    </row>
    <row r="28" spans="2:27" x14ac:dyDescent="0.25">
      <c r="E28" s="4" t="s">
        <v>44</v>
      </c>
      <c r="W28" s="8"/>
    </row>
    <row r="29" spans="2:27" x14ac:dyDescent="0.25">
      <c r="E29" s="1" t="s">
        <v>38</v>
      </c>
      <c r="F29" s="20" t="str">
        <f>IF(($C9+$C10)&gt;0, "OK","Need")</f>
        <v>Need</v>
      </c>
      <c r="G29" t="s">
        <v>32</v>
      </c>
      <c r="AA29" t="s">
        <v>8</v>
      </c>
    </row>
    <row r="30" spans="2:27" x14ac:dyDescent="0.25">
      <c r="E30" s="1" t="s">
        <v>41</v>
      </c>
      <c r="F30" s="21" t="str">
        <f>IF(F9=3,IF(H9&lt;&gt;"","OK","Need"),"Need")</f>
        <v>Need</v>
      </c>
      <c r="G30" t="s">
        <v>45</v>
      </c>
      <c r="I30" s="5" t="s">
        <v>71</v>
      </c>
    </row>
    <row r="31" spans="2:27" x14ac:dyDescent="0.25">
      <c r="E31" s="1" t="s">
        <v>46</v>
      </c>
      <c r="F31" s="21" t="str">
        <f>IF(SUM(C11:C14)&gt;0,"OK","Need")</f>
        <v>Need</v>
      </c>
      <c r="G31" t="s">
        <v>33</v>
      </c>
    </row>
    <row r="32" spans="2:27" x14ac:dyDescent="0.25">
      <c r="E32" s="8" t="s">
        <v>79</v>
      </c>
      <c r="F32" s="21" t="str">
        <f>IF(SUM(C9:C14)&gt;=2,"OK","Need")</f>
        <v>Need</v>
      </c>
      <c r="G32" t="s">
        <v>80</v>
      </c>
    </row>
    <row r="33" spans="4:11" x14ac:dyDescent="0.25">
      <c r="E33" s="8" t="s">
        <v>39</v>
      </c>
      <c r="F33" s="21" t="str">
        <f>IF(Sheet3!F$9=2, IF(SUM(C15:C17)&gt;=3,"OK","Need"),"")</f>
        <v/>
      </c>
      <c r="G33" t="s">
        <v>85</v>
      </c>
    </row>
    <row r="34" spans="4:11" x14ac:dyDescent="0.25">
      <c r="E34" s="8" t="s">
        <v>42</v>
      </c>
      <c r="F34" s="21" t="str">
        <f>IF(F10&gt;0,"OK","Need")</f>
        <v>Need</v>
      </c>
      <c r="G34" t="s">
        <v>73</v>
      </c>
    </row>
    <row r="35" spans="4:11" x14ac:dyDescent="0.25">
      <c r="E35" s="8" t="s">
        <v>35</v>
      </c>
      <c r="F35">
        <f>F22</f>
        <v>0</v>
      </c>
    </row>
    <row r="36" spans="4:11" x14ac:dyDescent="0.25">
      <c r="E36" s="8" t="s">
        <v>36</v>
      </c>
      <c r="F36">
        <f>M22</f>
        <v>0</v>
      </c>
    </row>
    <row r="37" spans="4:11" x14ac:dyDescent="0.25">
      <c r="E37" s="8" t="s">
        <v>37</v>
      </c>
      <c r="F37">
        <f>F35+F36</f>
        <v>0</v>
      </c>
    </row>
    <row r="38" spans="4:11" x14ac:dyDescent="0.25">
      <c r="E38" s="8" t="s">
        <v>34</v>
      </c>
      <c r="F38">
        <f>C22+F22</f>
        <v>0</v>
      </c>
      <c r="I38" t="s">
        <v>67</v>
      </c>
      <c r="J38" t="s">
        <v>67</v>
      </c>
    </row>
    <row r="39" spans="4:11" x14ac:dyDescent="0.25">
      <c r="D39" s="8" t="s">
        <v>7</v>
      </c>
      <c r="E39" s="2" t="str">
        <f>IF(E41&gt;0,F38/E41,"")</f>
        <v/>
      </c>
      <c r="F39" s="23" t="str">
        <f>IF(E41&gt;0, IF(E39&gt;=I39,"OK","Too Low"),"Too Low")</f>
        <v>Too Low</v>
      </c>
      <c r="G39" t="s">
        <v>68</v>
      </c>
      <c r="I39" s="2">
        <v>0.5</v>
      </c>
      <c r="J39">
        <f>I39*H$6</f>
        <v>15</v>
      </c>
      <c r="K39" t="s">
        <v>6</v>
      </c>
    </row>
    <row r="40" spans="4:11" x14ac:dyDescent="0.25">
      <c r="D40" s="8" t="s">
        <v>5</v>
      </c>
      <c r="E40" s="2" t="str">
        <f>IF(E41&gt;0,F37/E41,"")</f>
        <v/>
      </c>
      <c r="F40" s="23" t="str">
        <f>IF(E41&gt;0, IF(E40&gt;=I40,"OK","Too Low"),"Too Low")</f>
        <v>Too Low</v>
      </c>
      <c r="G40" t="s">
        <v>68</v>
      </c>
      <c r="I40" s="2">
        <v>0.6</v>
      </c>
      <c r="J40">
        <f>I40*H$6</f>
        <v>18</v>
      </c>
      <c r="K40" t="s">
        <v>6</v>
      </c>
    </row>
    <row r="41" spans="4:11" x14ac:dyDescent="0.25">
      <c r="D41" t="s">
        <v>66</v>
      </c>
      <c r="E41">
        <f>C22+F22+M22</f>
        <v>0</v>
      </c>
      <c r="F41" s="23" t="str">
        <f>IF(E41&lt;&gt;I41, IF(E41&gt;I41, "Too High","Too Low"),"OK")</f>
        <v>Too Low</v>
      </c>
      <c r="G41" t="s">
        <v>69</v>
      </c>
      <c r="I41">
        <f>H6</f>
        <v>30</v>
      </c>
    </row>
    <row r="42" spans="4:11" x14ac:dyDescent="0.25">
      <c r="D42" t="s">
        <v>26</v>
      </c>
      <c r="E42">
        <f>IF((J22+Q22)&gt;0,(J22+Q22)/(H22+O22),0)</f>
        <v>0</v>
      </c>
      <c r="F42" s="27" t="str">
        <f>IF(E42&gt;0,IF(E42&gt;=3,"OK","Too Low"),"Too Low")</f>
        <v>Too Low</v>
      </c>
      <c r="G42" t="s">
        <v>30</v>
      </c>
    </row>
    <row r="43" spans="4:11" x14ac:dyDescent="0.25">
      <c r="E43" s="8" t="s">
        <v>76</v>
      </c>
      <c r="F43" s="41" t="str">
        <f>IF(Sheet3!F$9=1, "Do exams","Do report and presentation")</f>
        <v>Do exams</v>
      </c>
    </row>
    <row r="44" spans="4:11" x14ac:dyDescent="0.25">
      <c r="D44" t="s">
        <v>57</v>
      </c>
      <c r="F44" s="26" t="str">
        <f>IF(Sheet3!D9=2, "OK", "To Do")</f>
        <v>To Do</v>
      </c>
    </row>
  </sheetData>
  <sheetProtection algorithmName="SHA-512" hashValue="+0pgOOdZ7N/PCLVxetrSOEhvUTwXHaihkL/EGoMW3qaOjsgHmc0di6aEC7hSkKNMGPIWyt4/eRqWqj/W9LIDgg==" saltValue="iD86uUosdzr4BhTj8BTPvw==" spinCount="100000" sheet="1" objects="1" scenarios="1"/>
  <mergeCells count="3">
    <mergeCell ref="C27:J27"/>
    <mergeCell ref="D3:G3"/>
    <mergeCell ref="J3:K3"/>
  </mergeCells>
  <conditionalFormatting sqref="F39:F43 F29:F34">
    <cfRule type="cellIs" dxfId="12" priority="8" operator="equal">
      <formula>"""--"""</formula>
    </cfRule>
  </conditionalFormatting>
  <conditionalFormatting sqref="F29:F34">
    <cfRule type="cellIs" dxfId="11" priority="5" operator="equal">
      <formula>"OK"</formula>
    </cfRule>
    <cfRule type="cellIs" dxfId="10" priority="6" operator="equal">
      <formula>"Need"</formula>
    </cfRule>
  </conditionalFormatting>
  <conditionalFormatting sqref="F39:F44">
    <cfRule type="cellIs" dxfId="9" priority="2" operator="equal">
      <formula>"OK"</formula>
    </cfRule>
    <cfRule type="cellIs" dxfId="8" priority="3" operator="equal">
      <formula>"Too High"</formula>
    </cfRule>
    <cfRule type="cellIs" dxfId="7" priority="4" operator="equal">
      <formula>"Too Low"</formula>
    </cfRule>
  </conditionalFormatting>
  <conditionalFormatting sqref="F44">
    <cfRule type="cellIs" dxfId="6" priority="1" operator="equal">
      <formula>"To Do"</formula>
    </cfRule>
  </conditionalFormatting>
  <dataValidations count="4">
    <dataValidation type="textLength" allowBlank="1" showInputMessage="1" showErrorMessage="1" sqref="E11:E21 L9:L21 B18:B21 B12:B14">
      <formula1>1</formula1>
      <formula2>10</formula2>
    </dataValidation>
    <dataValidation type="decimal" allowBlank="1" showInputMessage="1" showErrorMessage="1" error="Must be a number 0.5 to 9" sqref="C9:C21">
      <formula1>0.5</formula1>
      <formula2>9</formula2>
    </dataValidation>
    <dataValidation type="whole" allowBlank="1" showInputMessage="1" showErrorMessage="1" error="Must be a number 1 to 9" sqref="F9:F21 M9:M21">
      <formula1>1</formula1>
      <formula2>9</formula2>
    </dataValidation>
    <dataValidation type="textLength" allowBlank="1" showInputMessage="1" showErrorMessage="1" sqref="G9:G21 N9:N21">
      <formula1>1</formula1>
      <formula2>2</formula2>
    </dataValidation>
  </dataValidations>
  <pageMargins left="0.7" right="0.7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Reset_MA">
                <anchor moveWithCells="1" sizeWithCells="1">
                  <from>
                    <xdr:col>10</xdr:col>
                    <xdr:colOff>590550</xdr:colOff>
                    <xdr:row>3</xdr:row>
                    <xdr:rowOff>171450</xdr:rowOff>
                  </from>
                  <to>
                    <xdr:col>12</xdr:col>
                    <xdr:colOff>514350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List Box 4">
              <controlPr locked="0" defaultSize="0" autoLine="0" autoPict="0">
                <anchor moveWithCells="1">
                  <from>
                    <xdr:col>7</xdr:col>
                    <xdr:colOff>485775</xdr:colOff>
                    <xdr:row>23</xdr:row>
                    <xdr:rowOff>19050</xdr:rowOff>
                  </from>
                  <to>
                    <xdr:col>11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List Box 5">
              <controlPr locked="0" defaultSize="0" autoLine="0" autoPict="0">
                <anchor moveWithCells="1">
                  <from>
                    <xdr:col>4</xdr:col>
                    <xdr:colOff>76200</xdr:colOff>
                    <xdr:row>23</xdr:row>
                    <xdr:rowOff>19050</xdr:rowOff>
                  </from>
                  <to>
                    <xdr:col>7</xdr:col>
                    <xdr:colOff>66675</xdr:colOff>
                    <xdr:row>24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Sheet3!$H$2:$H$6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3:AA43"/>
  <sheetViews>
    <sheetView workbookViewId="0">
      <selection activeCell="E14" sqref="E14:G17"/>
    </sheetView>
  </sheetViews>
  <sheetFormatPr defaultRowHeight="15" x14ac:dyDescent="0.25"/>
  <cols>
    <col min="3" max="3" width="10.85546875" customWidth="1"/>
    <col min="4" max="4" width="11.7109375" customWidth="1"/>
    <col min="5" max="5" width="11.42578125" customWidth="1"/>
    <col min="10" max="10" width="9.42578125" customWidth="1"/>
    <col min="12" max="12" width="10.7109375" customWidth="1"/>
    <col min="19" max="19" width="12.5703125" customWidth="1"/>
  </cols>
  <sheetData>
    <row r="3" spans="2:21" x14ac:dyDescent="0.25">
      <c r="C3" s="15" t="s">
        <v>47</v>
      </c>
      <c r="D3" s="44"/>
      <c r="E3" s="45"/>
      <c r="F3" s="45"/>
      <c r="G3" s="46"/>
      <c r="I3" s="15" t="s">
        <v>48</v>
      </c>
      <c r="J3" s="47"/>
      <c r="K3" s="48"/>
    </row>
    <row r="5" spans="2:21" ht="21" x14ac:dyDescent="0.35">
      <c r="C5" s="13" t="s">
        <v>31</v>
      </c>
    </row>
    <row r="6" spans="2:21" ht="23.25" x14ac:dyDescent="0.35">
      <c r="C6" s="14" t="s">
        <v>51</v>
      </c>
      <c r="I6" s="5" t="s">
        <v>0</v>
      </c>
      <c r="J6" s="5">
        <v>30</v>
      </c>
    </row>
    <row r="7" spans="2:21" ht="17.25" customHeight="1" x14ac:dyDescent="0.25"/>
    <row r="8" spans="2:21" ht="27" customHeight="1" x14ac:dyDescent="0.25">
      <c r="B8" s="50" t="s">
        <v>62</v>
      </c>
      <c r="C8" s="50"/>
      <c r="E8" s="49" t="s">
        <v>65</v>
      </c>
      <c r="F8" s="49"/>
      <c r="G8" s="49"/>
      <c r="H8" s="49"/>
      <c r="I8" s="49"/>
      <c r="J8" s="49"/>
      <c r="L8" s="49" t="s">
        <v>63</v>
      </c>
      <c r="M8" s="49"/>
      <c r="N8" s="49"/>
      <c r="O8" s="49"/>
      <c r="P8" s="49"/>
      <c r="Q8" s="49"/>
    </row>
    <row r="9" spans="2:21" ht="30.75" thickBot="1" x14ac:dyDescent="0.3">
      <c r="B9" s="36" t="s">
        <v>64</v>
      </c>
      <c r="C9" s="16" t="s">
        <v>0</v>
      </c>
      <c r="D9" s="3"/>
      <c r="E9" s="36" t="s">
        <v>64</v>
      </c>
      <c r="F9" s="16" t="s">
        <v>0</v>
      </c>
      <c r="G9" s="16" t="s">
        <v>23</v>
      </c>
      <c r="H9" s="16" t="s">
        <v>28</v>
      </c>
      <c r="I9" s="16" t="s">
        <v>25</v>
      </c>
      <c r="J9" s="16" t="s">
        <v>24</v>
      </c>
      <c r="K9" s="3"/>
      <c r="L9" s="29" t="s">
        <v>64</v>
      </c>
      <c r="M9" s="16" t="s">
        <v>0</v>
      </c>
      <c r="N9" s="16" t="s">
        <v>23</v>
      </c>
      <c r="O9" s="16" t="s">
        <v>29</v>
      </c>
      <c r="P9" s="16" t="s">
        <v>25</v>
      </c>
      <c r="Q9" s="16" t="s">
        <v>24</v>
      </c>
      <c r="R9" s="4"/>
      <c r="T9" s="3"/>
      <c r="U9" s="4"/>
    </row>
    <row r="10" spans="2:21" ht="15.75" thickTop="1" x14ac:dyDescent="0.25">
      <c r="B10" s="37" t="s">
        <v>38</v>
      </c>
      <c r="C10" s="32"/>
      <c r="E10" s="38" t="s">
        <v>70</v>
      </c>
      <c r="F10" s="32"/>
      <c r="G10" s="32"/>
      <c r="H10" s="1" t="str">
        <f>IF(G10&lt;&gt;"",F10,"")</f>
        <v/>
      </c>
      <c r="I10" s="1" t="str">
        <f>IF(G10&lt;&gt;"",INDEX('Grad point'!$E$4:$E$15,MATCH(AMP!G10,'Grad point'!$D$4:$D$15,0)),"")</f>
        <v/>
      </c>
      <c r="J10" s="1" t="str">
        <f t="shared" ref="J10:J22" si="0">IF(G10&lt;&gt;"",(I10*F10),"")</f>
        <v/>
      </c>
      <c r="L10" s="17"/>
      <c r="M10" s="32"/>
      <c r="N10" s="32"/>
      <c r="O10" s="1" t="str">
        <f>IF(N10&lt;&gt;"",M10,"")</f>
        <v/>
      </c>
      <c r="P10" s="1" t="str">
        <f>IF(N10&lt;&gt;"",INDEX('Grad point'!$E$4:$E$15,MATCH(AMP!N10,'Grad point'!$D$4:$D$15,0)),"")</f>
        <v/>
      </c>
      <c r="Q10" s="1" t="str">
        <f t="shared" ref="Q10:Q22" si="1">IF(N10&lt;&gt;"",(P10*M10),"")</f>
        <v/>
      </c>
    </row>
    <row r="11" spans="2:21" x14ac:dyDescent="0.25">
      <c r="B11" s="37" t="s">
        <v>39</v>
      </c>
      <c r="C11" s="33"/>
      <c r="E11" s="38" t="s">
        <v>42</v>
      </c>
      <c r="F11" s="33"/>
      <c r="G11" s="33"/>
      <c r="H11" s="1" t="str">
        <f t="shared" ref="H11:H22" si="2">IF(G11&lt;&gt;"",F11,"")</f>
        <v/>
      </c>
      <c r="I11" s="1" t="str">
        <f>IF(G11&lt;&gt;"",INDEX('Grad point'!$E$4:$E$15,MATCH(AMP!G11,'Grad point'!$D$4:$D$15,0)),"")</f>
        <v/>
      </c>
      <c r="J11" s="1" t="str">
        <f t="shared" si="0"/>
        <v/>
      </c>
      <c r="L11" s="7"/>
      <c r="M11" s="33"/>
      <c r="N11" s="33"/>
      <c r="O11" s="1" t="str">
        <f t="shared" ref="O11:O22" si="3">IF(N11&lt;&gt;"",M11,"")</f>
        <v/>
      </c>
      <c r="P11" s="1" t="str">
        <f>IF(N11&lt;&gt;"",INDEX('Grad point'!$E$4:$E$15,MATCH(AMP!N11,'Grad point'!$D$4:$D$15,0)),"")</f>
        <v/>
      </c>
      <c r="Q11" s="1" t="str">
        <f t="shared" si="1"/>
        <v/>
      </c>
    </row>
    <row r="12" spans="2:21" x14ac:dyDescent="0.25">
      <c r="B12" s="37" t="s">
        <v>46</v>
      </c>
      <c r="C12" s="33"/>
      <c r="E12" s="7"/>
      <c r="F12" s="33"/>
      <c r="G12" s="33"/>
      <c r="H12" s="1" t="str">
        <f t="shared" si="2"/>
        <v/>
      </c>
      <c r="I12" s="1" t="str">
        <f>IF(G12&lt;&gt;"",INDEX('Grad point'!$E$4:$E$15,MATCH(AMP!G12,'Grad point'!$D$4:$D$15,0)),"")</f>
        <v/>
      </c>
      <c r="J12" s="1" t="str">
        <f t="shared" si="0"/>
        <v/>
      </c>
      <c r="L12" s="7"/>
      <c r="M12" s="33"/>
      <c r="N12" s="33"/>
      <c r="O12" s="1" t="str">
        <f t="shared" si="3"/>
        <v/>
      </c>
      <c r="P12" s="1" t="str">
        <f>IF(N12&lt;&gt;"",INDEX('Grad point'!$E$4:$E$15,MATCH(AMP!N12,'Grad point'!$D$4:$D$15,0)),"")</f>
        <v/>
      </c>
      <c r="Q12" s="1" t="str">
        <f t="shared" si="1"/>
        <v/>
      </c>
    </row>
    <row r="13" spans="2:21" x14ac:dyDescent="0.25">
      <c r="B13" s="37" t="s">
        <v>40</v>
      </c>
      <c r="C13" s="33"/>
      <c r="E13" s="7"/>
      <c r="F13" s="33"/>
      <c r="G13" s="33"/>
      <c r="H13" s="1" t="str">
        <f t="shared" si="2"/>
        <v/>
      </c>
      <c r="I13" s="1" t="str">
        <f>IF(G13&lt;&gt;"",INDEX('Grad point'!$E$4:$E$15,MATCH(AMP!G13,'Grad point'!$D$4:$D$15,0)),"")</f>
        <v/>
      </c>
      <c r="J13" s="1" t="str">
        <f t="shared" si="0"/>
        <v/>
      </c>
      <c r="L13" s="7"/>
      <c r="M13" s="33"/>
      <c r="N13" s="33"/>
      <c r="O13" s="1" t="str">
        <f t="shared" si="3"/>
        <v/>
      </c>
      <c r="P13" s="1" t="str">
        <f>IF(N13&lt;&gt;"",INDEX('Grad point'!$E$4:$E$15,MATCH(AMP!N13,'Grad point'!$D$4:$D$15,0)),"")</f>
        <v/>
      </c>
      <c r="Q13" s="1" t="str">
        <f t="shared" si="1"/>
        <v/>
      </c>
    </row>
    <row r="14" spans="2:21" x14ac:dyDescent="0.25">
      <c r="B14" s="37"/>
      <c r="C14" s="33"/>
      <c r="E14" s="7"/>
      <c r="F14" s="33"/>
      <c r="G14" s="33"/>
      <c r="H14" s="1"/>
      <c r="I14" s="1"/>
      <c r="J14" s="1"/>
      <c r="L14" s="7"/>
      <c r="M14" s="33"/>
      <c r="N14" s="33"/>
      <c r="O14" s="1"/>
      <c r="P14" s="1"/>
      <c r="Q14" s="1"/>
    </row>
    <row r="15" spans="2:21" x14ac:dyDescent="0.25">
      <c r="B15" s="37"/>
      <c r="C15" s="33"/>
      <c r="E15" s="7"/>
      <c r="F15" s="33"/>
      <c r="G15" s="33"/>
      <c r="H15" s="1"/>
      <c r="I15" s="1"/>
      <c r="J15" s="1"/>
      <c r="L15" s="7"/>
      <c r="M15" s="33"/>
      <c r="N15" s="33"/>
      <c r="O15" s="1"/>
      <c r="P15" s="1"/>
      <c r="Q15" s="1"/>
    </row>
    <row r="16" spans="2:21" x14ac:dyDescent="0.25">
      <c r="B16" s="37"/>
      <c r="C16" s="33"/>
      <c r="E16" s="7"/>
      <c r="F16" s="33"/>
      <c r="G16" s="33"/>
      <c r="H16" s="1"/>
      <c r="I16" s="1"/>
      <c r="J16" s="1"/>
      <c r="L16" s="7"/>
      <c r="M16" s="33"/>
      <c r="N16" s="33"/>
      <c r="O16" s="1"/>
      <c r="P16" s="1"/>
      <c r="Q16" s="1"/>
    </row>
    <row r="17" spans="2:27" x14ac:dyDescent="0.25">
      <c r="B17" s="37"/>
      <c r="C17" s="33"/>
      <c r="E17" s="7"/>
      <c r="F17" s="33"/>
      <c r="G17" s="33"/>
      <c r="H17" s="1"/>
      <c r="I17" s="1"/>
      <c r="J17" s="1"/>
      <c r="L17" s="7"/>
      <c r="M17" s="33"/>
      <c r="N17" s="33"/>
      <c r="O17" s="1"/>
      <c r="P17" s="1"/>
      <c r="Q17" s="1"/>
    </row>
    <row r="18" spans="2:27" x14ac:dyDescent="0.25">
      <c r="B18" s="6"/>
      <c r="C18" s="33"/>
      <c r="E18" s="7"/>
      <c r="F18" s="33"/>
      <c r="G18" s="33"/>
      <c r="H18" s="1" t="str">
        <f t="shared" si="2"/>
        <v/>
      </c>
      <c r="I18" s="1" t="str">
        <f>IF(G18&lt;&gt;"",INDEX('Grad point'!$E$4:$E$15,MATCH(AMP!G18,'Grad point'!$D$4:$D$15,0)),"")</f>
        <v/>
      </c>
      <c r="J18" s="1" t="str">
        <f t="shared" si="0"/>
        <v/>
      </c>
      <c r="L18" s="7"/>
      <c r="M18" s="33"/>
      <c r="N18" s="33"/>
      <c r="O18" s="1" t="str">
        <f t="shared" si="3"/>
        <v/>
      </c>
      <c r="P18" s="1" t="str">
        <f>IF(N18&lt;&gt;"",INDEX('Grad point'!$E$4:$E$15,MATCH(AMP!N18,'Grad point'!$D$4:$D$15,0)),"")</f>
        <v/>
      </c>
      <c r="Q18" s="1" t="str">
        <f t="shared" si="1"/>
        <v/>
      </c>
    </row>
    <row r="19" spans="2:27" x14ac:dyDescent="0.25">
      <c r="B19" s="6"/>
      <c r="C19" s="33"/>
      <c r="E19" s="7"/>
      <c r="F19" s="33"/>
      <c r="G19" s="33"/>
      <c r="H19" s="1" t="str">
        <f t="shared" si="2"/>
        <v/>
      </c>
      <c r="I19" s="1" t="str">
        <f>IF(G19&lt;&gt;"",INDEX('Grad point'!$E$4:$E$15,MATCH(AMP!G19,'Grad point'!$D$4:$D$15,0)),"")</f>
        <v/>
      </c>
      <c r="J19" s="1" t="str">
        <f t="shared" si="0"/>
        <v/>
      </c>
      <c r="L19" s="7"/>
      <c r="M19" s="33"/>
      <c r="N19" s="33"/>
      <c r="O19" s="1" t="str">
        <f t="shared" si="3"/>
        <v/>
      </c>
      <c r="P19" s="1" t="str">
        <f>IF(N19&lt;&gt;"",INDEX('Grad point'!$E$4:$E$15,MATCH(AMP!N19,'Grad point'!$D$4:$D$15,0)),"")</f>
        <v/>
      </c>
      <c r="Q19" s="1" t="str">
        <f t="shared" si="1"/>
        <v/>
      </c>
    </row>
    <row r="20" spans="2:27" x14ac:dyDescent="0.25">
      <c r="B20" s="6"/>
      <c r="C20" s="33"/>
      <c r="E20" s="7"/>
      <c r="F20" s="33"/>
      <c r="G20" s="33"/>
      <c r="H20" s="1" t="str">
        <f t="shared" si="2"/>
        <v/>
      </c>
      <c r="I20" s="1" t="str">
        <f>IF(G20&lt;&gt;"",INDEX('Grad point'!$E$4:$E$15,MATCH(AMP!G20,'Grad point'!$D$4:$D$15,0)),"")</f>
        <v/>
      </c>
      <c r="J20" s="1" t="str">
        <f t="shared" si="0"/>
        <v/>
      </c>
      <c r="L20" s="7"/>
      <c r="M20" s="33"/>
      <c r="N20" s="33"/>
      <c r="O20" s="1" t="str">
        <f t="shared" si="3"/>
        <v/>
      </c>
      <c r="P20" s="1" t="str">
        <f>IF(N20&lt;&gt;"",INDEX('Grad point'!$E$4:$E$15,MATCH(AMP!N20,'Grad point'!$D$4:$D$15,0)),"")</f>
        <v/>
      </c>
      <c r="Q20" s="1" t="str">
        <f t="shared" si="1"/>
        <v/>
      </c>
    </row>
    <row r="21" spans="2:27" x14ac:dyDescent="0.25">
      <c r="B21" s="6"/>
      <c r="C21" s="33"/>
      <c r="E21" s="7"/>
      <c r="F21" s="33"/>
      <c r="G21" s="33"/>
      <c r="H21" s="1" t="str">
        <f t="shared" si="2"/>
        <v/>
      </c>
      <c r="I21" s="1" t="str">
        <f>IF(G21&lt;&gt;"",INDEX('Grad point'!$E$4:$E$15,MATCH(AMP!G21,'Grad point'!$D$4:$D$15,0)),"")</f>
        <v/>
      </c>
      <c r="J21" s="1" t="str">
        <f t="shared" si="0"/>
        <v/>
      </c>
      <c r="L21" s="7"/>
      <c r="M21" s="33"/>
      <c r="N21" s="33"/>
      <c r="O21" s="1" t="str">
        <f t="shared" si="3"/>
        <v/>
      </c>
      <c r="P21" s="1" t="str">
        <f>IF(N21&lt;&gt;"",INDEX('Grad point'!$E$4:$E$15,MATCH(AMP!N21,'Grad point'!$D$4:$D$15,0)),"")</f>
        <v/>
      </c>
      <c r="Q21" s="1" t="str">
        <f t="shared" si="1"/>
        <v/>
      </c>
    </row>
    <row r="22" spans="2:27" ht="15.75" thickBot="1" x14ac:dyDescent="0.3">
      <c r="B22" s="18"/>
      <c r="C22" s="34"/>
      <c r="E22" s="19"/>
      <c r="F22" s="34"/>
      <c r="G22" s="34"/>
      <c r="H22" s="40" t="str">
        <f t="shared" si="2"/>
        <v/>
      </c>
      <c r="I22" s="40" t="str">
        <f>IF(G22&lt;&gt;"",INDEX('Grad point'!$E$4:$E$15,MATCH(AMP!G22,'Grad point'!$D$4:$D$15,0)),"")</f>
        <v/>
      </c>
      <c r="J22" s="40" t="str">
        <f t="shared" si="0"/>
        <v/>
      </c>
      <c r="L22" s="19"/>
      <c r="M22" s="34"/>
      <c r="N22" s="34"/>
      <c r="O22" s="40" t="str">
        <f t="shared" si="3"/>
        <v/>
      </c>
      <c r="P22" s="40" t="str">
        <f>IF(N22&lt;&gt;"",INDEX('Grad point'!$E$4:$E$15,MATCH(AMP!N22,'Grad point'!$D$4:$D$15,0)),"")</f>
        <v/>
      </c>
      <c r="Q22" s="40" t="str">
        <f t="shared" si="1"/>
        <v/>
      </c>
    </row>
    <row r="23" spans="2:27" ht="15.75" thickTop="1" x14ac:dyDescent="0.25">
      <c r="B23" t="s">
        <v>1</v>
      </c>
      <c r="C23" s="1">
        <f>SUM(C10:C22)</f>
        <v>0</v>
      </c>
      <c r="E23" t="s">
        <v>1</v>
      </c>
      <c r="F23" s="1">
        <f>SUM(F10:F22)</f>
        <v>0</v>
      </c>
      <c r="G23" s="1"/>
      <c r="H23" s="1">
        <f>SUM(H10:H22)</f>
        <v>0</v>
      </c>
      <c r="I23" s="1">
        <f>SUM(I10:I22)</f>
        <v>0</v>
      </c>
      <c r="J23" s="1">
        <f>SUM(J10:J22)</f>
        <v>0</v>
      </c>
      <c r="L23" t="s">
        <v>1</v>
      </c>
      <c r="M23" s="1">
        <f>SUM(M10:M22)</f>
        <v>0</v>
      </c>
      <c r="N23" s="1"/>
      <c r="O23" s="1">
        <f>SUM(O10:O22)</f>
        <v>0</v>
      </c>
      <c r="P23" s="1">
        <f>SUM(P10:P22)</f>
        <v>0</v>
      </c>
      <c r="Q23" s="1">
        <f>SUM(Q10:Q22)</f>
        <v>0</v>
      </c>
      <c r="T23" s="8"/>
    </row>
    <row r="24" spans="2:27" x14ac:dyDescent="0.25">
      <c r="T24" s="8"/>
    </row>
    <row r="25" spans="2:27" x14ac:dyDescent="0.25">
      <c r="D25" s="15" t="s">
        <v>60</v>
      </c>
      <c r="L25" s="15" t="s">
        <v>54</v>
      </c>
      <c r="T25" s="8"/>
    </row>
    <row r="26" spans="2:27" x14ac:dyDescent="0.25">
      <c r="T26" s="8"/>
    </row>
    <row r="27" spans="2:27" x14ac:dyDescent="0.25">
      <c r="T27" s="8"/>
    </row>
    <row r="28" spans="2:27" ht="18.75" x14ac:dyDescent="0.3">
      <c r="C28" s="43" t="s">
        <v>49</v>
      </c>
      <c r="D28" s="43"/>
      <c r="E28" s="43"/>
      <c r="F28" s="43"/>
      <c r="G28" s="43"/>
      <c r="H28" s="43"/>
      <c r="I28" s="43"/>
      <c r="J28" s="43"/>
      <c r="W28" s="8"/>
    </row>
    <row r="29" spans="2:27" x14ac:dyDescent="0.25">
      <c r="E29" s="4" t="s">
        <v>44</v>
      </c>
      <c r="W29" s="8"/>
    </row>
    <row r="30" spans="2:27" x14ac:dyDescent="0.25">
      <c r="E30" s="1" t="s">
        <v>38</v>
      </c>
      <c r="F30" s="20" t="str">
        <f>IF($C10&gt;0, "OK","Need")</f>
        <v>Need</v>
      </c>
      <c r="G30" t="s">
        <v>32</v>
      </c>
      <c r="AA30" t="s">
        <v>8</v>
      </c>
    </row>
    <row r="31" spans="2:27" x14ac:dyDescent="0.25">
      <c r="E31" s="1" t="s">
        <v>41</v>
      </c>
      <c r="F31" s="21" t="str">
        <f>IF(F10=3,IF(H10&lt;&gt;"","OK","Need"),"Need")</f>
        <v>Need</v>
      </c>
      <c r="G31" t="s">
        <v>43</v>
      </c>
      <c r="K31" s="5" t="s">
        <v>71</v>
      </c>
    </row>
    <row r="32" spans="2:27" x14ac:dyDescent="0.25">
      <c r="E32" s="1" t="s">
        <v>42</v>
      </c>
      <c r="F32" s="21" t="str">
        <f>IF(F11&gt;0,"OK","Need")</f>
        <v>Need</v>
      </c>
      <c r="G32" t="s">
        <v>33</v>
      </c>
    </row>
    <row r="33" spans="3:11" x14ac:dyDescent="0.25">
      <c r="E33" s="1" t="s">
        <v>46</v>
      </c>
      <c r="F33" s="21" t="str">
        <f>IF(C12&gt;0,"OK","Need")</f>
        <v>Need</v>
      </c>
      <c r="G33" t="s">
        <v>33</v>
      </c>
    </row>
    <row r="34" spans="3:11" x14ac:dyDescent="0.25">
      <c r="D34" s="8" t="s">
        <v>35</v>
      </c>
      <c r="E34">
        <f>C11+F23</f>
        <v>0</v>
      </c>
      <c r="F34" s="22"/>
    </row>
    <row r="35" spans="3:11" x14ac:dyDescent="0.25">
      <c r="D35" s="8" t="s">
        <v>36</v>
      </c>
      <c r="E35">
        <f>M23</f>
        <v>0</v>
      </c>
      <c r="F35" s="22"/>
    </row>
    <row r="36" spans="3:11" x14ac:dyDescent="0.25">
      <c r="D36" s="8" t="s">
        <v>37</v>
      </c>
      <c r="E36">
        <f>E34+E35</f>
        <v>0</v>
      </c>
      <c r="F36" s="22"/>
    </row>
    <row r="37" spans="3:11" x14ac:dyDescent="0.25">
      <c r="D37" s="8" t="s">
        <v>34</v>
      </c>
      <c r="E37">
        <f>C23+F23</f>
        <v>0</v>
      </c>
      <c r="F37" s="22"/>
      <c r="I37" t="s">
        <v>67</v>
      </c>
      <c r="J37" t="s">
        <v>67</v>
      </c>
    </row>
    <row r="38" spans="3:11" x14ac:dyDescent="0.25">
      <c r="D38" s="8" t="s">
        <v>7</v>
      </c>
      <c r="E38" s="2" t="str">
        <f>IF(E42&gt;0,E37/E42,"")</f>
        <v/>
      </c>
      <c r="F38" s="23" t="str">
        <f>IF(E38&gt;0, IF(E38&gt;=I38,"OK","Too Low"),"Too Low")</f>
        <v>OK</v>
      </c>
      <c r="G38" t="s">
        <v>72</v>
      </c>
      <c r="I38" s="2">
        <v>0.5</v>
      </c>
      <c r="J38">
        <v>15</v>
      </c>
      <c r="K38" t="s">
        <v>6</v>
      </c>
    </row>
    <row r="39" spans="3:11" x14ac:dyDescent="0.25">
      <c r="D39" s="8" t="s">
        <v>5</v>
      </c>
      <c r="E39" s="2" t="str">
        <f>IF(E42&gt;0,E36/E42,"")</f>
        <v/>
      </c>
      <c r="F39" s="23" t="str">
        <f>IF(E39&gt;0, IF(E39&gt;=I39,"OK","Too Low"),"Too Low")</f>
        <v>OK</v>
      </c>
      <c r="G39" t="s">
        <v>68</v>
      </c>
      <c r="I39" s="2">
        <v>0.6</v>
      </c>
      <c r="J39">
        <f>0.4*30</f>
        <v>12</v>
      </c>
      <c r="K39" t="s">
        <v>6</v>
      </c>
    </row>
    <row r="40" spans="3:11" x14ac:dyDescent="0.25">
      <c r="D40" s="8" t="s">
        <v>58</v>
      </c>
      <c r="E40">
        <f>C10+C12+F10+F11</f>
        <v>0</v>
      </c>
      <c r="F40" s="24" t="str">
        <f>IF(E40&gt;=9, "OK", "Too Low")</f>
        <v>Too Low</v>
      </c>
      <c r="G40" t="s">
        <v>59</v>
      </c>
    </row>
    <row r="41" spans="3:11" x14ac:dyDescent="0.25">
      <c r="C41" t="s">
        <v>54</v>
      </c>
      <c r="F41" s="28" t="str">
        <f>IF(Sheet3!D10=2,"OK","To Do")</f>
        <v>To Do</v>
      </c>
    </row>
    <row r="42" spans="3:11" x14ac:dyDescent="0.25">
      <c r="D42" t="s">
        <v>66</v>
      </c>
      <c r="E42">
        <f>C23+F23+M23</f>
        <v>0</v>
      </c>
      <c r="F42" s="23" t="str">
        <f>IF(E42&lt;&gt;30, IF(E42&gt;30, "Too High","Too Low"),"OK")</f>
        <v>Too Low</v>
      </c>
      <c r="G42" t="s">
        <v>69</v>
      </c>
      <c r="I42">
        <f>J6</f>
        <v>30</v>
      </c>
    </row>
    <row r="43" spans="3:11" x14ac:dyDescent="0.25">
      <c r="D43" t="s">
        <v>26</v>
      </c>
      <c r="E43">
        <f>IF((J23+Q23)&gt;0,(J23+Q23)/(H23+O23),0)</f>
        <v>0</v>
      </c>
      <c r="F43" s="25" t="str">
        <f>IF(E43&gt;0,IF(E43&gt;=3,"OK","Too Low"),"Too Low")</f>
        <v>Too Low</v>
      </c>
      <c r="G43" t="s">
        <v>30</v>
      </c>
    </row>
  </sheetData>
  <mergeCells count="6">
    <mergeCell ref="L8:Q8"/>
    <mergeCell ref="C28:J28"/>
    <mergeCell ref="D3:G3"/>
    <mergeCell ref="J3:K3"/>
    <mergeCell ref="E8:J8"/>
    <mergeCell ref="B8:C8"/>
  </mergeCells>
  <conditionalFormatting sqref="F30:F33">
    <cfRule type="cellIs" dxfId="5" priority="6" operator="equal">
      <formula>"Need"</formula>
    </cfRule>
  </conditionalFormatting>
  <conditionalFormatting sqref="F38:F42">
    <cfRule type="cellIs" dxfId="4" priority="5" operator="equal">
      <formula>"Too Low"</formula>
    </cfRule>
  </conditionalFormatting>
  <conditionalFormatting sqref="F38:F43">
    <cfRule type="cellIs" dxfId="3" priority="4" operator="equal">
      <formula>"Too Low"</formula>
    </cfRule>
  </conditionalFormatting>
  <conditionalFormatting sqref="F41">
    <cfRule type="cellIs" dxfId="2" priority="3" operator="equal">
      <formula>"To Do"</formula>
    </cfRule>
  </conditionalFormatting>
  <conditionalFormatting sqref="F42">
    <cfRule type="cellIs" dxfId="1" priority="2" operator="equal">
      <formula>"Too High"</formula>
    </cfRule>
  </conditionalFormatting>
  <conditionalFormatting sqref="F30:F43">
    <cfRule type="cellIs" dxfId="0" priority="1" operator="equal">
      <formula>"OK"</formula>
    </cfRule>
  </conditionalFormatting>
  <dataValidations count="4">
    <dataValidation type="textLength" allowBlank="1" showInputMessage="1" showErrorMessage="1" sqref="B18:B22 E12:E22 L10:L22">
      <formula1>1</formula1>
      <formula2>10</formula2>
    </dataValidation>
    <dataValidation type="decimal" allowBlank="1" showInputMessage="1" showErrorMessage="1" error="Must be a number 0.5 to 9" sqref="C10:C22">
      <formula1>0.5</formula1>
      <formula2>9</formula2>
    </dataValidation>
    <dataValidation type="whole" allowBlank="1" showInputMessage="1" showErrorMessage="1" error="Must be a number 1 to 9" sqref="F10:F22 M10:M22">
      <formula1>1</formula1>
      <formula2>9</formula2>
    </dataValidation>
    <dataValidation type="textLength" allowBlank="1" showInputMessage="1" showErrorMessage="1" sqref="G10:G22 N10:N22">
      <formula1>1</formula1>
      <formula2>2</formula2>
    </dataValidation>
  </dataValidations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Reset_AMP">
                <anchor moveWithCells="1" sizeWithCells="1">
                  <from>
                    <xdr:col>10</xdr:col>
                    <xdr:colOff>590550</xdr:colOff>
                    <xdr:row>3</xdr:row>
                    <xdr:rowOff>171450</xdr:rowOff>
                  </from>
                  <to>
                    <xdr:col>12</xdr:col>
                    <xdr:colOff>514350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List Box 2">
              <controlPr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8</xdr:col>
                    <xdr:colOff>28575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List Box 3">
              <controlPr defaultSize="0" autoLine="0" autoPict="0">
                <anchor moveWithCells="1">
                  <from>
                    <xdr:col>12</xdr:col>
                    <xdr:colOff>28575</xdr:colOff>
                    <xdr:row>24</xdr:row>
                    <xdr:rowOff>9525</xdr:rowOff>
                  </from>
                  <to>
                    <xdr:col>15</xdr:col>
                    <xdr:colOff>171450</xdr:colOff>
                    <xdr:row>25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E17"/>
  <sheetViews>
    <sheetView workbookViewId="0">
      <selection activeCell="D4" sqref="D4:E15"/>
    </sheetView>
  </sheetViews>
  <sheetFormatPr defaultRowHeight="15" x14ac:dyDescent="0.25"/>
  <sheetData>
    <row r="2" spans="2:5" x14ac:dyDescent="0.25">
      <c r="B2" s="9"/>
      <c r="C2" s="9"/>
      <c r="D2" s="9"/>
    </row>
    <row r="3" spans="2:5" x14ac:dyDescent="0.25">
      <c r="B3" s="9"/>
      <c r="C3" s="9"/>
      <c r="D3" s="11" t="s">
        <v>9</v>
      </c>
      <c r="E3" t="s">
        <v>19</v>
      </c>
    </row>
    <row r="4" spans="2:5" x14ac:dyDescent="0.25">
      <c r="B4" s="9"/>
      <c r="D4" s="10" t="s">
        <v>17</v>
      </c>
      <c r="E4" s="9">
        <v>4</v>
      </c>
    </row>
    <row r="5" spans="2:5" x14ac:dyDescent="0.25">
      <c r="B5" s="9"/>
      <c r="D5" s="10" t="s">
        <v>16</v>
      </c>
      <c r="E5" s="9">
        <v>3.7</v>
      </c>
    </row>
    <row r="6" spans="2:5" x14ac:dyDescent="0.25">
      <c r="B6" s="9"/>
      <c r="D6" s="10" t="s">
        <v>18</v>
      </c>
      <c r="E6" s="9">
        <v>4</v>
      </c>
    </row>
    <row r="7" spans="2:5" x14ac:dyDescent="0.25">
      <c r="B7" s="9"/>
      <c r="D7" s="10" t="s">
        <v>14</v>
      </c>
      <c r="E7" s="9">
        <v>2.7</v>
      </c>
    </row>
    <row r="8" spans="2:5" x14ac:dyDescent="0.25">
      <c r="B8" s="9"/>
      <c r="D8" s="10" t="s">
        <v>20</v>
      </c>
      <c r="E8" s="9">
        <v>3</v>
      </c>
    </row>
    <row r="9" spans="2:5" x14ac:dyDescent="0.25">
      <c r="B9" s="9"/>
      <c r="D9" s="10" t="s">
        <v>15</v>
      </c>
      <c r="E9" s="9">
        <v>3.3</v>
      </c>
    </row>
    <row r="10" spans="2:5" x14ac:dyDescent="0.25">
      <c r="B10" s="9"/>
      <c r="D10" s="10" t="s">
        <v>12</v>
      </c>
      <c r="E10" s="9">
        <v>2</v>
      </c>
    </row>
    <row r="11" spans="2:5" x14ac:dyDescent="0.25">
      <c r="B11" s="9"/>
      <c r="D11" s="10" t="s">
        <v>11</v>
      </c>
      <c r="E11" s="9">
        <v>1.7</v>
      </c>
    </row>
    <row r="12" spans="2:5" x14ac:dyDescent="0.25">
      <c r="B12" s="9"/>
      <c r="D12" s="10" t="s">
        <v>13</v>
      </c>
      <c r="E12" s="9">
        <v>2.2999999999999998</v>
      </c>
    </row>
    <row r="13" spans="2:5" x14ac:dyDescent="0.25">
      <c r="B13" s="9"/>
      <c r="D13" s="10" t="s">
        <v>21</v>
      </c>
      <c r="E13" s="9">
        <v>1</v>
      </c>
    </row>
    <row r="14" spans="2:5" x14ac:dyDescent="0.25">
      <c r="B14" s="9"/>
      <c r="D14" s="10" t="s">
        <v>10</v>
      </c>
      <c r="E14" s="9">
        <v>1.3</v>
      </c>
    </row>
    <row r="15" spans="2:5" x14ac:dyDescent="0.25">
      <c r="B15" s="9"/>
      <c r="D15" s="10" t="s">
        <v>22</v>
      </c>
      <c r="E15" s="9">
        <v>0</v>
      </c>
    </row>
    <row r="17" spans="4:4" x14ac:dyDescent="0.25">
      <c r="D17" s="12"/>
    </row>
  </sheetData>
  <sortState ref="D4:E15">
    <sortCondition ref="D4:D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2:H9"/>
  <sheetViews>
    <sheetView workbookViewId="0">
      <selection activeCell="J12" sqref="J12"/>
    </sheetView>
  </sheetViews>
  <sheetFormatPr defaultRowHeight="15" x14ac:dyDescent="0.25"/>
  <sheetData>
    <row r="2" spans="4:8" x14ac:dyDescent="0.25">
      <c r="D2" t="s">
        <v>61</v>
      </c>
      <c r="H2" t="s">
        <v>77</v>
      </c>
    </row>
    <row r="3" spans="4:8" x14ac:dyDescent="0.25">
      <c r="D3" t="s">
        <v>52</v>
      </c>
      <c r="H3" t="s">
        <v>78</v>
      </c>
    </row>
    <row r="4" spans="4:8" x14ac:dyDescent="0.25">
      <c r="D4" t="s">
        <v>53</v>
      </c>
      <c r="H4" t="s">
        <v>81</v>
      </c>
    </row>
    <row r="5" spans="4:8" x14ac:dyDescent="0.25">
      <c r="D5">
        <v>2</v>
      </c>
      <c r="H5" t="s">
        <v>82</v>
      </c>
    </row>
    <row r="6" spans="4:8" x14ac:dyDescent="0.25">
      <c r="H6" t="s">
        <v>83</v>
      </c>
    </row>
    <row r="7" spans="4:8" x14ac:dyDescent="0.25">
      <c r="D7" t="s">
        <v>56</v>
      </c>
      <c r="F7" t="s">
        <v>74</v>
      </c>
    </row>
    <row r="8" spans="4:8" x14ac:dyDescent="0.25">
      <c r="D8" t="s">
        <v>55</v>
      </c>
      <c r="F8" t="s">
        <v>75</v>
      </c>
    </row>
    <row r="9" spans="4:8" x14ac:dyDescent="0.25">
      <c r="D9">
        <v>1</v>
      </c>
      <c r="F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</vt:lpstr>
      <vt:lpstr>AMP</vt:lpstr>
      <vt:lpstr>Grad point</vt:lpstr>
      <vt:lpstr>Sheet3</vt:lpstr>
      <vt:lpstr>Sheet1</vt:lpstr>
      <vt:lpstr>AMP!Print_Area</vt:lpstr>
      <vt:lpstr>MA!Print_Area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 Bros-Seemann</cp:lastModifiedBy>
  <cp:lastPrinted>2014-05-15T16:38:12Z</cp:lastPrinted>
  <dcterms:created xsi:type="dcterms:W3CDTF">2013-09-11T18:49:55Z</dcterms:created>
  <dcterms:modified xsi:type="dcterms:W3CDTF">2015-10-12T23:25:11Z</dcterms:modified>
</cp:coreProperties>
</file>