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autoCompressPictures="0" defaultThemeVersion="124226"/>
  <bookViews>
    <workbookView xWindow="360" yWindow="240" windowWidth="22320" windowHeight="13440" activeTab="1"/>
  </bookViews>
  <sheets>
    <sheet name="E&amp;E" sheetId="5" r:id="rId1"/>
    <sheet name="M&amp;M" sheetId="7" r:id="rId2"/>
    <sheet name="SP" sheetId="8" r:id="rId3"/>
    <sheet name="Grad point" sheetId="6" state="hidden" r:id="rId4"/>
  </sheets>
  <definedNames>
    <definedName name="_xlnm.Print_Area" localSheetId="0">'E&amp;E'!$A$3:$Q$36</definedName>
    <definedName name="_xlnm.Print_Area" localSheetId="1">'M&amp;M'!$A$3:$Q$35</definedName>
    <definedName name="_xlnm.Print_Area" localSheetId="2">SP!$A$2:$Q$37</definedName>
  </definedNames>
  <calcPr calcId="145621"/>
</workbook>
</file>

<file path=xl/calcChain.xml><?xml version="1.0" encoding="utf-8"?>
<calcChain xmlns="http://schemas.openxmlformats.org/spreadsheetml/2006/main">
  <c r="F33" i="5" l="1"/>
  <c r="F32" i="5"/>
  <c r="F34" i="8"/>
  <c r="F33" i="8"/>
  <c r="E34" i="8"/>
  <c r="E33" i="8"/>
  <c r="F25" i="8"/>
  <c r="E33" i="5"/>
  <c r="E32" i="5"/>
  <c r="H10" i="5"/>
  <c r="F25" i="5"/>
  <c r="F19" i="5"/>
  <c r="E35" i="5"/>
  <c r="F35" i="5"/>
  <c r="I35" i="5"/>
  <c r="F36" i="8"/>
  <c r="J34" i="8"/>
  <c r="J33" i="8"/>
  <c r="I36" i="8"/>
  <c r="J32" i="7"/>
  <c r="J31" i="7"/>
  <c r="J32" i="5"/>
  <c r="J33" i="5"/>
  <c r="E28" i="5"/>
  <c r="E30" i="5"/>
  <c r="E31" i="5"/>
  <c r="I34" i="7"/>
  <c r="M19" i="7"/>
  <c r="E28" i="7" s="1"/>
  <c r="F19" i="7"/>
  <c r="C19" i="7"/>
  <c r="M19" i="5"/>
  <c r="C19" i="5"/>
  <c r="M19" i="8"/>
  <c r="F19" i="8"/>
  <c r="C19" i="8"/>
  <c r="F35" i="8"/>
  <c r="F33" i="7"/>
  <c r="F34" i="5"/>
  <c r="F28" i="8"/>
  <c r="F27" i="8"/>
  <c r="F26" i="8"/>
  <c r="F24" i="8"/>
  <c r="F27" i="5"/>
  <c r="F26" i="5"/>
  <c r="F24" i="5"/>
  <c r="F26" i="7"/>
  <c r="F23" i="7"/>
  <c r="F25" i="7"/>
  <c r="E35" i="8"/>
  <c r="E30" i="8"/>
  <c r="E29" i="8"/>
  <c r="Q18" i="8"/>
  <c r="P18" i="8"/>
  <c r="O18" i="8"/>
  <c r="J18" i="8"/>
  <c r="I18" i="8"/>
  <c r="H18" i="8"/>
  <c r="Q17" i="8"/>
  <c r="P17" i="8"/>
  <c r="O17" i="8"/>
  <c r="J17" i="8"/>
  <c r="I17" i="8"/>
  <c r="H17" i="8"/>
  <c r="Q16" i="8"/>
  <c r="P16" i="8"/>
  <c r="O16" i="8"/>
  <c r="J16" i="8"/>
  <c r="I16" i="8"/>
  <c r="H16" i="8"/>
  <c r="Q15" i="8"/>
  <c r="P15" i="8"/>
  <c r="O15" i="8"/>
  <c r="J15" i="8"/>
  <c r="I15" i="8"/>
  <c r="H15" i="8"/>
  <c r="Q14" i="8"/>
  <c r="P14" i="8"/>
  <c r="O14" i="8"/>
  <c r="J14" i="8"/>
  <c r="I14" i="8"/>
  <c r="H14" i="8"/>
  <c r="Q13" i="8"/>
  <c r="P13" i="8"/>
  <c r="O13" i="8"/>
  <c r="J13" i="8"/>
  <c r="I13" i="8"/>
  <c r="H13" i="8"/>
  <c r="Q12" i="8"/>
  <c r="P12" i="8"/>
  <c r="O12" i="8"/>
  <c r="J12" i="8"/>
  <c r="I12" i="8"/>
  <c r="H12" i="8"/>
  <c r="Q11" i="8"/>
  <c r="P11" i="8"/>
  <c r="O11" i="8"/>
  <c r="I11" i="8"/>
  <c r="J11" i="8"/>
  <c r="H11" i="8"/>
  <c r="Q10" i="8"/>
  <c r="P10" i="8"/>
  <c r="O10" i="8"/>
  <c r="I10" i="8"/>
  <c r="J10" i="8"/>
  <c r="H10" i="8"/>
  <c r="E33" i="7"/>
  <c r="Q18" i="7"/>
  <c r="P18" i="7"/>
  <c r="O18" i="7"/>
  <c r="J18" i="7"/>
  <c r="I18" i="7"/>
  <c r="H18" i="7"/>
  <c r="Q17" i="7"/>
  <c r="P17" i="7"/>
  <c r="O17" i="7"/>
  <c r="I17" i="7"/>
  <c r="J17" i="7" s="1"/>
  <c r="H17" i="7"/>
  <c r="Q16" i="7"/>
  <c r="P16" i="7"/>
  <c r="O16" i="7"/>
  <c r="J16" i="7"/>
  <c r="I16" i="7"/>
  <c r="H16" i="7"/>
  <c r="Q15" i="7"/>
  <c r="P15" i="7"/>
  <c r="O15" i="7"/>
  <c r="I15" i="7"/>
  <c r="J15" i="7"/>
  <c r="H15" i="7"/>
  <c r="Q14" i="7"/>
  <c r="P14" i="7"/>
  <c r="O14" i="7"/>
  <c r="J14" i="7"/>
  <c r="I14" i="7"/>
  <c r="H14" i="7"/>
  <c r="P13" i="7"/>
  <c r="Q13" i="7"/>
  <c r="O13" i="7"/>
  <c r="I13" i="7"/>
  <c r="J13" i="7"/>
  <c r="H13" i="7"/>
  <c r="P12" i="7"/>
  <c r="Q12" i="7" s="1"/>
  <c r="O12" i="7"/>
  <c r="I12" i="7"/>
  <c r="J12" i="7"/>
  <c r="H12" i="7"/>
  <c r="P11" i="7"/>
  <c r="Q11" i="7"/>
  <c r="O11" i="7"/>
  <c r="I11" i="7"/>
  <c r="J11" i="7" s="1"/>
  <c r="H11" i="7"/>
  <c r="P10" i="7"/>
  <c r="Q10" i="7" s="1"/>
  <c r="O10" i="7"/>
  <c r="I10" i="7"/>
  <c r="J10" i="7"/>
  <c r="H10" i="7"/>
  <c r="F24" i="7" s="1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1" i="5"/>
  <c r="Q11" i="5"/>
  <c r="O11" i="5"/>
  <c r="O12" i="5"/>
  <c r="O13" i="5"/>
  <c r="O14" i="5"/>
  <c r="O15" i="5"/>
  <c r="O16" i="5"/>
  <c r="O17" i="5"/>
  <c r="O18" i="5"/>
  <c r="O10" i="5"/>
  <c r="H11" i="5"/>
  <c r="H12" i="5"/>
  <c r="H13" i="5"/>
  <c r="H14" i="5"/>
  <c r="H15" i="5"/>
  <c r="H16" i="5"/>
  <c r="H17" i="5"/>
  <c r="H18" i="5"/>
  <c r="P10" i="5"/>
  <c r="Q10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E34" i="5"/>
  <c r="E17" i="6"/>
  <c r="E31" i="8"/>
  <c r="O19" i="8"/>
  <c r="H19" i="8"/>
  <c r="P19" i="8"/>
  <c r="J19" i="8"/>
  <c r="E36" i="8"/>
  <c r="I19" i="8"/>
  <c r="Q19" i="8"/>
  <c r="E32" i="8"/>
  <c r="O19" i="5"/>
  <c r="H19" i="5"/>
  <c r="J19" i="5"/>
  <c r="Q19" i="5"/>
  <c r="I19" i="5"/>
  <c r="P19" i="5"/>
  <c r="E37" i="8"/>
  <c r="F37" i="8"/>
  <c r="E36" i="5"/>
  <c r="F36" i="5"/>
  <c r="E29" i="5"/>
  <c r="Q19" i="7" l="1"/>
  <c r="O19" i="7"/>
  <c r="E34" i="7"/>
  <c r="F34" i="7" s="1"/>
  <c r="I19" i="7"/>
  <c r="H19" i="7"/>
  <c r="J19" i="7"/>
  <c r="E27" i="7"/>
  <c r="E29" i="7" s="1"/>
  <c r="F32" i="7" s="1"/>
  <c r="E30" i="7"/>
  <c r="P19" i="7"/>
  <c r="E35" i="7" l="1"/>
  <c r="F35" i="7" s="1"/>
  <c r="E31" i="7"/>
  <c r="E32" i="7"/>
  <c r="F31" i="7"/>
</calcChain>
</file>

<file path=xl/sharedStrings.xml><?xml version="1.0" encoding="utf-8"?>
<sst xmlns="http://schemas.openxmlformats.org/spreadsheetml/2006/main" count="199" uniqueCount="76">
  <si>
    <t>Units</t>
  </si>
  <si>
    <t>TOTAL</t>
  </si>
  <si>
    <t>Percent Graded Units</t>
  </si>
  <si>
    <t>units</t>
  </si>
  <si>
    <t>Percent Graduate Units</t>
  </si>
  <si>
    <t>Grade</t>
  </si>
  <si>
    <t>D+</t>
  </si>
  <si>
    <t>C-</t>
  </si>
  <si>
    <t>C</t>
  </si>
  <si>
    <t>C+</t>
  </si>
  <si>
    <t>B-</t>
  </si>
  <si>
    <t>B+</t>
  </si>
  <si>
    <t>A-</t>
  </si>
  <si>
    <t>A</t>
  </si>
  <si>
    <t>A+</t>
  </si>
  <si>
    <t>Grad Pt.</t>
  </si>
  <si>
    <t>B</t>
  </si>
  <si>
    <t>D</t>
  </si>
  <si>
    <t>F</t>
  </si>
  <si>
    <t>Letter Grade</t>
  </si>
  <si>
    <t>GPU</t>
  </si>
  <si>
    <t>Grade Pt</t>
  </si>
  <si>
    <t>GPA</t>
  </si>
  <si>
    <t>Units graded</t>
  </si>
  <si>
    <t>Units Graded</t>
  </si>
  <si>
    <t>Must be &gt;=3.0</t>
  </si>
  <si>
    <t>Determining if Candidacy Requirements have been met for:</t>
  </si>
  <si>
    <t>MS Ecology and Evolution</t>
  </si>
  <si>
    <t>Must be&gt;=0.5</t>
  </si>
  <si>
    <t>Must be &gt;0</t>
  </si>
  <si>
    <t>Graduate units</t>
  </si>
  <si>
    <t>Units of Grad courses graded</t>
  </si>
  <si>
    <t>Units of Undergraduate courses graded</t>
  </si>
  <si>
    <t>Total units graded</t>
  </si>
  <si>
    <t>BIOL 201</t>
  </si>
  <si>
    <t>BIOL 280</t>
  </si>
  <si>
    <t>BIOL 298</t>
  </si>
  <si>
    <t>BIOL 299</t>
  </si>
  <si>
    <t>BIOL 202</t>
  </si>
  <si>
    <t>BIOL 255</t>
  </si>
  <si>
    <t>MS Molecular Biology and Microbiology</t>
  </si>
  <si>
    <t>BIOL 205</t>
  </si>
  <si>
    <t>BIOL 255M</t>
  </si>
  <si>
    <t>MICR 270</t>
  </si>
  <si>
    <t>Must be=3</t>
  </si>
  <si>
    <t>Units for</t>
  </si>
  <si>
    <t>Must be =3</t>
  </si>
  <si>
    <t>BIOL 284</t>
  </si>
  <si>
    <t>Must be&gt;0</t>
  </si>
  <si>
    <t>BIOL 227</t>
  </si>
  <si>
    <t>BIOL 255P</t>
  </si>
  <si>
    <t>Student:</t>
  </si>
  <si>
    <t>SID:</t>
  </si>
  <si>
    <t xml:space="preserve">CRITERIA     </t>
  </si>
  <si>
    <t xml:space="preserve">CRITERIA      </t>
  </si>
  <si>
    <t>Must be&gt;=1</t>
  </si>
  <si>
    <t>BIOL 233</t>
  </si>
  <si>
    <t>Must be &gt;=1</t>
  </si>
  <si>
    <t>Course</t>
  </si>
  <si>
    <t>Graduate Courses - Graded</t>
  </si>
  <si>
    <t>Undergraduate Courses - Graded</t>
  </si>
  <si>
    <t>Courses - CR/NC</t>
  </si>
  <si>
    <t xml:space="preserve">BIOL 255P or BIOL 227    </t>
  </si>
  <si>
    <t>Must be between 1 and 6</t>
  </si>
  <si>
    <t>1&lt;=298+299&lt;=6</t>
  </si>
  <si>
    <t>TOTAL UNITS</t>
  </si>
  <si>
    <t xml:space="preserve">BIOL 205, 233, 255M or MICR 270    </t>
  </si>
  <si>
    <t>MS Systems Physiology</t>
  </si>
  <si>
    <t>BIOL 202*</t>
  </si>
  <si>
    <t>*Needs to be completed BEFORE you turn in tour Candidacy form</t>
  </si>
  <si>
    <t xml:space="preserve">Must be = </t>
  </si>
  <si>
    <t>Must be &gt;=</t>
  </si>
  <si>
    <t>Must be &gt; =</t>
  </si>
  <si>
    <t>Required</t>
  </si>
  <si>
    <t>* Must be completed BEFORE turning in candidacy form!</t>
  </si>
  <si>
    <t>Must be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</si>
</sst>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3" fillId="0" borderId="0" xfId="3" applyAlignment="1">
      <alignment horizontal="right"/>
    </xf>
    <xf numFmtId="0" fontId="3" fillId="0" borderId="0" xfId="3" applyAlignment="1">
      <alignment horizontal="center"/>
    </xf>
    <xf numFmtId="0" fontId="3" fillId="0" borderId="0" xfId="3" applyAlignment="1">
      <alignment horizontal="left"/>
    </xf>
    <xf numFmtId="0" fontId="3" fillId="0" borderId="0" xfId="3" applyFill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0" fillId="0" borderId="6" xfId="0" applyBorder="1" applyProtection="1">
      <protection locked="0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4" borderId="8" xfId="0" applyFill="1" applyBorder="1" applyAlignment="1">
      <alignment horizontal="center"/>
    </xf>
    <xf numFmtId="0" fontId="0" fillId="0" borderId="8" xfId="0" applyBorder="1"/>
    <xf numFmtId="0" fontId="1" fillId="3" borderId="8" xfId="2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Border="1"/>
    <xf numFmtId="0" fontId="1" fillId="3" borderId="9" xfId="2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Border="1"/>
    <xf numFmtId="0" fontId="0" fillId="4" borderId="11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 applyProtection="1">
      <alignment horizontal="center"/>
    </xf>
    <xf numFmtId="0" fontId="2" fillId="0" borderId="0" xfId="0" applyFont="1"/>
    <xf numFmtId="0" fontId="2" fillId="0" borderId="0" xfId="0" applyFont="1" applyAlignment="1">
      <alignment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4" borderId="8" xfId="0" applyFill="1" applyBorder="1" applyAlignment="1">
      <alignment horizontal="center"/>
    </xf>
    <xf numFmtId="0" fontId="1" fillId="3" borderId="8" xfId="2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</cellXfs>
  <cellStyles count="4">
    <cellStyle name="20% - Accent1" xfId="2" builtinId="30"/>
    <cellStyle name="Normal" xfId="0" builtinId="0"/>
    <cellStyle name="Normal 2" xfId="3"/>
    <cellStyle name="Percent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180975</xdr:rowOff>
        </xdr:from>
        <xdr:to>
          <xdr:col>12</xdr:col>
          <xdr:colOff>523875</xdr:colOff>
          <xdr:row>5</xdr:row>
          <xdr:rowOff>104775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180975</xdr:rowOff>
        </xdr:from>
        <xdr:to>
          <xdr:col>12</xdr:col>
          <xdr:colOff>523875</xdr:colOff>
          <xdr:row>5</xdr:row>
          <xdr:rowOff>104775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9525</xdr:rowOff>
        </xdr:from>
        <xdr:to>
          <xdr:col>13</xdr:col>
          <xdr:colOff>0</xdr:colOff>
          <xdr:row>5</xdr:row>
          <xdr:rowOff>85725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B3:W36"/>
  <sheetViews>
    <sheetView workbookViewId="0">
      <selection activeCell="F33" sqref="F33"/>
    </sheetView>
  </sheetViews>
  <sheetFormatPr defaultColWidth="8.85546875" defaultRowHeight="15" x14ac:dyDescent="0.25"/>
  <cols>
    <col min="3" max="3" width="10.85546875" customWidth="1"/>
    <col min="4" max="4" width="11.7109375" customWidth="1"/>
    <col min="5" max="5" width="11.42578125" customWidth="1"/>
    <col min="10" max="10" width="9.42578125" customWidth="1"/>
    <col min="12" max="12" width="10.7109375" customWidth="1"/>
    <col min="19" max="19" width="12.42578125" customWidth="1"/>
  </cols>
  <sheetData>
    <row r="3" spans="2:21" x14ac:dyDescent="0.25">
      <c r="C3" s="14" t="s">
        <v>51</v>
      </c>
      <c r="D3" s="52"/>
      <c r="E3" s="53"/>
      <c r="F3" s="53"/>
      <c r="G3" s="54"/>
      <c r="I3" s="14" t="s">
        <v>52</v>
      </c>
      <c r="J3" s="55"/>
      <c r="K3" s="56"/>
    </row>
    <row r="5" spans="2:21" ht="21" x14ac:dyDescent="0.35">
      <c r="C5" s="12" t="s">
        <v>26</v>
      </c>
    </row>
    <row r="6" spans="2:21" ht="23.25" x14ac:dyDescent="0.35">
      <c r="C6" s="13" t="s">
        <v>27</v>
      </c>
      <c r="H6" s="40" t="s">
        <v>0</v>
      </c>
      <c r="I6" s="40">
        <v>30</v>
      </c>
    </row>
    <row r="7" spans="2:21" ht="23.25" x14ac:dyDescent="0.35">
      <c r="C7" s="13"/>
    </row>
    <row r="8" spans="2:21" x14ac:dyDescent="0.25">
      <c r="B8" s="50" t="s">
        <v>61</v>
      </c>
      <c r="C8" s="50"/>
      <c r="E8" s="50" t="s">
        <v>59</v>
      </c>
      <c r="F8" s="50"/>
      <c r="G8" s="50"/>
      <c r="H8" s="50"/>
      <c r="I8" s="50"/>
      <c r="J8" s="50"/>
      <c r="L8" s="50" t="s">
        <v>60</v>
      </c>
      <c r="M8" s="50"/>
      <c r="N8" s="50"/>
      <c r="O8" s="50"/>
      <c r="P8" s="50"/>
      <c r="Q8" s="50"/>
    </row>
    <row r="9" spans="2:21" ht="30.75" thickBot="1" x14ac:dyDescent="0.3">
      <c r="B9" s="37" t="s">
        <v>58</v>
      </c>
      <c r="C9" s="16" t="s">
        <v>0</v>
      </c>
      <c r="D9" s="3"/>
      <c r="E9" s="37" t="s">
        <v>58</v>
      </c>
      <c r="F9" s="16" t="s">
        <v>0</v>
      </c>
      <c r="G9" s="16" t="s">
        <v>19</v>
      </c>
      <c r="H9" s="16" t="s">
        <v>23</v>
      </c>
      <c r="I9" s="16" t="s">
        <v>21</v>
      </c>
      <c r="J9" s="16" t="s">
        <v>20</v>
      </c>
      <c r="K9" s="3"/>
      <c r="L9" s="16" t="s">
        <v>58</v>
      </c>
      <c r="M9" s="16" t="s">
        <v>0</v>
      </c>
      <c r="N9" s="16" t="s">
        <v>19</v>
      </c>
      <c r="O9" s="16" t="s">
        <v>24</v>
      </c>
      <c r="P9" s="16" t="s">
        <v>21</v>
      </c>
      <c r="Q9" s="16" t="s">
        <v>20</v>
      </c>
      <c r="R9" s="4"/>
      <c r="T9" s="3"/>
      <c r="U9" s="4"/>
    </row>
    <row r="10" spans="2:21" ht="15.75" thickTop="1" x14ac:dyDescent="0.25">
      <c r="B10" s="38" t="s">
        <v>34</v>
      </c>
      <c r="C10" s="15"/>
      <c r="E10" s="6" t="s">
        <v>68</v>
      </c>
      <c r="F10" s="15">
        <v>3</v>
      </c>
      <c r="G10" s="15"/>
      <c r="H10" t="str">
        <f>IF(G10&lt;&gt;"",F10,"")</f>
        <v/>
      </c>
      <c r="I10" t="str">
        <f>IF(G10&lt;&gt;"",INDEX('Grad point'!$E$4:$E$15,MATCH('E&amp;E'!G10,'Grad point'!$D$4:$D$15,0)),"")</f>
        <v/>
      </c>
      <c r="J10" t="str">
        <f t="shared" ref="J10" si="0">IF(G10&lt;&gt;"",(I10*F10),"")</f>
        <v/>
      </c>
      <c r="L10" s="17"/>
      <c r="M10" s="15"/>
      <c r="N10" s="15"/>
      <c r="O10" t="str">
        <f>IF(N10&lt;&gt;"",M10,"")</f>
        <v/>
      </c>
      <c r="P10" t="str">
        <f>IF(N10&lt;&gt;"",INDEX('Grad point'!$E$4:$E$15,MATCH('E&amp;E'!N10,'Grad point'!$D$4:$D$15,0)),"")</f>
        <v/>
      </c>
      <c r="Q10" t="str">
        <f t="shared" ref="Q10" si="1">IF(N10&lt;&gt;"",(P10*M10),"")</f>
        <v/>
      </c>
    </row>
    <row r="11" spans="2:21" x14ac:dyDescent="0.25">
      <c r="B11" s="38" t="s">
        <v>35</v>
      </c>
      <c r="C11" s="5"/>
      <c r="E11" s="6" t="s">
        <v>39</v>
      </c>
      <c r="F11" s="5"/>
      <c r="G11" s="5"/>
      <c r="H11" t="str">
        <f t="shared" ref="H11:H18" si="2">IF(G11&lt;&gt;"",F11,"")</f>
        <v/>
      </c>
      <c r="I11" t="str">
        <f>IF(G11&lt;&gt;"",INDEX('Grad point'!$E$4:$E$15,MATCH('E&amp;E'!G11,'Grad point'!$D$4:$D$15,0)),"")</f>
        <v/>
      </c>
      <c r="J11" t="str">
        <f t="shared" ref="J11" si="3">IF(G11&lt;&gt;"",(I11*F11),"")</f>
        <v/>
      </c>
      <c r="L11" s="6"/>
      <c r="M11" s="5"/>
      <c r="N11" s="5"/>
      <c r="O11" t="str">
        <f t="shared" ref="O11:O18" si="4">IF(N11&lt;&gt;"",M11,"")</f>
        <v/>
      </c>
      <c r="P11" t="str">
        <f>IF(N11&lt;&gt;"",INDEX('Grad point'!$E$4:$E$15,MATCH('E&amp;E'!N11,'Grad point'!$D$4:$D$15,0)),"")</f>
        <v/>
      </c>
      <c r="Q11" t="str">
        <f t="shared" ref="Q11" si="5">IF(N11&lt;&gt;"",(P11*M11),"")</f>
        <v/>
      </c>
    </row>
    <row r="12" spans="2:21" x14ac:dyDescent="0.25">
      <c r="B12" s="38" t="s">
        <v>36</v>
      </c>
      <c r="C12" s="5"/>
      <c r="E12" s="6"/>
      <c r="F12" s="5"/>
      <c r="G12" s="5"/>
      <c r="H12" t="str">
        <f t="shared" si="2"/>
        <v/>
      </c>
      <c r="I12" t="str">
        <f>IF(G12&lt;&gt;"",INDEX('Grad point'!$E$4:$E$15,MATCH('E&amp;E'!G12,'Grad point'!$D$4:$D$15,0)),"")</f>
        <v/>
      </c>
      <c r="J12" t="str">
        <f t="shared" ref="J12:J18" si="6">IF(G12&lt;&gt;"",(I12*F12),"")</f>
        <v/>
      </c>
      <c r="L12" s="6"/>
      <c r="M12" s="5"/>
      <c r="N12" s="5"/>
      <c r="O12" t="str">
        <f t="shared" si="4"/>
        <v/>
      </c>
      <c r="P12" t="str">
        <f>IF(N12&lt;&gt;"",INDEX('Grad point'!$E$4:$E$15,MATCH('E&amp;E'!N12,'Grad point'!$D$4:$D$15,0)),"")</f>
        <v/>
      </c>
      <c r="Q12" t="str">
        <f t="shared" ref="Q12:Q18" si="7">IF(N12&lt;&gt;"",(P12*M12),"")</f>
        <v/>
      </c>
    </row>
    <row r="13" spans="2:21" x14ac:dyDescent="0.25">
      <c r="B13" s="38" t="s">
        <v>37</v>
      </c>
      <c r="C13" s="5"/>
      <c r="E13" s="6"/>
      <c r="F13" s="5"/>
      <c r="G13" s="5"/>
      <c r="H13" t="str">
        <f t="shared" si="2"/>
        <v/>
      </c>
      <c r="I13" t="str">
        <f>IF(G13&lt;&gt;"",INDEX('Grad point'!$E$4:$E$15,MATCH('E&amp;E'!G13,'Grad point'!$D$4:$D$15,0)),"")</f>
        <v/>
      </c>
      <c r="J13" t="str">
        <f t="shared" si="6"/>
        <v/>
      </c>
      <c r="L13" s="6"/>
      <c r="M13" s="5"/>
      <c r="N13" s="5"/>
      <c r="O13" t="str">
        <f t="shared" si="4"/>
        <v/>
      </c>
      <c r="P13" t="str">
        <f>IF(N13&lt;&gt;"",INDEX('Grad point'!$E$4:$E$15,MATCH('E&amp;E'!N13,'Grad point'!$D$4:$D$15,0)),"")</f>
        <v/>
      </c>
      <c r="Q13" t="str">
        <f t="shared" si="7"/>
        <v/>
      </c>
    </row>
    <row r="14" spans="2:21" x14ac:dyDescent="0.25">
      <c r="B14" s="5"/>
      <c r="C14" s="5"/>
      <c r="E14" s="6"/>
      <c r="F14" s="5"/>
      <c r="G14" s="5"/>
      <c r="H14" t="str">
        <f t="shared" si="2"/>
        <v/>
      </c>
      <c r="I14" t="str">
        <f>IF(G14&lt;&gt;"",INDEX('Grad point'!$E$4:$E$15,MATCH('E&amp;E'!G14,'Grad point'!$D$4:$D$15,0)),"")</f>
        <v/>
      </c>
      <c r="J14" t="str">
        <f t="shared" si="6"/>
        <v/>
      </c>
      <c r="L14" s="6"/>
      <c r="M14" s="5"/>
      <c r="N14" s="5"/>
      <c r="O14" t="str">
        <f t="shared" si="4"/>
        <v/>
      </c>
      <c r="P14" t="str">
        <f>IF(N14&lt;&gt;"",INDEX('Grad point'!$E$4:$E$15,MATCH('E&amp;E'!N14,'Grad point'!$D$4:$D$15,0)),"")</f>
        <v/>
      </c>
      <c r="Q14" t="str">
        <f t="shared" si="7"/>
        <v/>
      </c>
    </row>
    <row r="15" spans="2:21" x14ac:dyDescent="0.25">
      <c r="B15" s="5"/>
      <c r="C15" s="5"/>
      <c r="E15" s="6"/>
      <c r="F15" s="5"/>
      <c r="G15" s="5"/>
      <c r="H15" t="str">
        <f t="shared" si="2"/>
        <v/>
      </c>
      <c r="I15" t="str">
        <f>IF(G15&lt;&gt;"",INDEX('Grad point'!$E$4:$E$15,MATCH('E&amp;E'!G15,'Grad point'!$D$4:$D$15,0)),"")</f>
        <v/>
      </c>
      <c r="J15" t="str">
        <f t="shared" si="6"/>
        <v/>
      </c>
      <c r="L15" s="6"/>
      <c r="M15" s="5"/>
      <c r="N15" s="5"/>
      <c r="O15" t="str">
        <f t="shared" si="4"/>
        <v/>
      </c>
      <c r="P15" t="str">
        <f>IF(N15&lt;&gt;"",INDEX('Grad point'!$E$4:$E$15,MATCH('E&amp;E'!N15,'Grad point'!$D$4:$D$15,0)),"")</f>
        <v/>
      </c>
      <c r="Q15" t="str">
        <f t="shared" si="7"/>
        <v/>
      </c>
    </row>
    <row r="16" spans="2:21" x14ac:dyDescent="0.25">
      <c r="B16" s="5"/>
      <c r="C16" s="5"/>
      <c r="E16" s="6"/>
      <c r="F16" s="5"/>
      <c r="G16" s="5"/>
      <c r="H16" t="str">
        <f t="shared" si="2"/>
        <v/>
      </c>
      <c r="I16" t="str">
        <f>IF(G16&lt;&gt;"",INDEX('Grad point'!$E$4:$E$15,MATCH('E&amp;E'!G16,'Grad point'!$D$4:$D$15,0)),"")</f>
        <v/>
      </c>
      <c r="J16" t="str">
        <f t="shared" si="6"/>
        <v/>
      </c>
      <c r="L16" s="6"/>
      <c r="M16" s="5"/>
      <c r="N16" s="5"/>
      <c r="O16" t="str">
        <f t="shared" si="4"/>
        <v/>
      </c>
      <c r="P16" t="str">
        <f>IF(N16&lt;&gt;"",INDEX('Grad point'!$E$4:$E$15,MATCH('E&amp;E'!N16,'Grad point'!$D$4:$D$15,0)),"")</f>
        <v/>
      </c>
      <c r="Q16" t="str">
        <f t="shared" si="7"/>
        <v/>
      </c>
    </row>
    <row r="17" spans="2:23" x14ac:dyDescent="0.25">
      <c r="B17" s="5"/>
      <c r="C17" s="5"/>
      <c r="E17" s="6"/>
      <c r="F17" s="5"/>
      <c r="G17" s="5"/>
      <c r="H17" t="str">
        <f t="shared" si="2"/>
        <v/>
      </c>
      <c r="I17" t="str">
        <f>IF(G17&lt;&gt;"",INDEX('Grad point'!$E$4:$E$15,MATCH('E&amp;E'!G17,'Grad point'!$D$4:$D$15,0)),"")</f>
        <v/>
      </c>
      <c r="J17" t="str">
        <f t="shared" si="6"/>
        <v/>
      </c>
      <c r="L17" s="6"/>
      <c r="M17" s="5"/>
      <c r="N17" s="5"/>
      <c r="O17" t="str">
        <f t="shared" si="4"/>
        <v/>
      </c>
      <c r="P17" t="str">
        <f>IF(N17&lt;&gt;"",INDEX('Grad point'!$E$4:$E$15,MATCH('E&amp;E'!N17,'Grad point'!$D$4:$D$15,0)),"")</f>
        <v/>
      </c>
      <c r="Q17" t="str">
        <f t="shared" si="7"/>
        <v/>
      </c>
    </row>
    <row r="18" spans="2:23" ht="15.75" thickBot="1" x14ac:dyDescent="0.3">
      <c r="B18" s="5"/>
      <c r="C18" s="19"/>
      <c r="E18" s="20"/>
      <c r="F18" s="19"/>
      <c r="G18" s="19"/>
      <c r="H18" s="18" t="str">
        <f t="shared" si="2"/>
        <v/>
      </c>
      <c r="I18" s="18" t="str">
        <f>IF(G18&lt;&gt;"",INDEX('Grad point'!$E$4:$E$15,MATCH('E&amp;E'!G18,'Grad point'!$D$4:$D$15,0)),"")</f>
        <v/>
      </c>
      <c r="J18" s="18" t="str">
        <f t="shared" si="6"/>
        <v/>
      </c>
      <c r="L18" s="20"/>
      <c r="M18" s="19"/>
      <c r="N18" s="19"/>
      <c r="O18" s="18" t="str">
        <f t="shared" si="4"/>
        <v/>
      </c>
      <c r="P18" s="18" t="str">
        <f>IF(N18&lt;&gt;"",INDEX('Grad point'!$E$4:$E$15,MATCH('E&amp;E'!N18,'Grad point'!$D$4:$D$15,0)),"")</f>
        <v/>
      </c>
      <c r="Q18" s="18" t="str">
        <f t="shared" si="7"/>
        <v/>
      </c>
    </row>
    <row r="19" spans="2:23" ht="15.75" thickTop="1" x14ac:dyDescent="0.25">
      <c r="B19" s="31" t="s">
        <v>1</v>
      </c>
      <c r="C19">
        <f>SUM(C10:C18)</f>
        <v>0</v>
      </c>
      <c r="E19" t="s">
        <v>1</v>
      </c>
      <c r="F19">
        <f>SUM(F10:F18)</f>
        <v>3</v>
      </c>
      <c r="H19">
        <f>SUM(H10:H18)</f>
        <v>0</v>
      </c>
      <c r="I19">
        <f>SUM(I10:I18)</f>
        <v>0</v>
      </c>
      <c r="J19">
        <f>SUM(J10:J18)</f>
        <v>0</v>
      </c>
      <c r="L19" t="s">
        <v>1</v>
      </c>
      <c r="M19">
        <f>SUM(M10:M18)</f>
        <v>0</v>
      </c>
      <c r="O19">
        <f>SUM(O10:O18)</f>
        <v>0</v>
      </c>
      <c r="P19">
        <f>SUM(P10:P18)</f>
        <v>0</v>
      </c>
      <c r="Q19">
        <f>SUM(Q10:Q18)</f>
        <v>0</v>
      </c>
      <c r="T19" s="7"/>
    </row>
    <row r="20" spans="2:23" x14ac:dyDescent="0.25">
      <c r="T20" s="7"/>
    </row>
    <row r="21" spans="2:23" x14ac:dyDescent="0.25">
      <c r="T21" s="7"/>
    </row>
    <row r="22" spans="2:23" ht="18.75" x14ac:dyDescent="0.3">
      <c r="C22" s="51" t="s">
        <v>54</v>
      </c>
      <c r="D22" s="51"/>
      <c r="E22" s="51"/>
      <c r="F22" s="51"/>
      <c r="G22" s="51"/>
      <c r="H22" s="51"/>
      <c r="I22" s="51"/>
      <c r="J22" s="51"/>
      <c r="W22" s="7"/>
    </row>
    <row r="23" spans="2:23" ht="15.75" thickBot="1" x14ac:dyDescent="0.3">
      <c r="E23" s="33" t="s">
        <v>45</v>
      </c>
      <c r="F23" s="18"/>
      <c r="G23" s="18"/>
      <c r="H23" s="18"/>
      <c r="W23" s="7"/>
    </row>
    <row r="24" spans="2:23" ht="15.75" thickTop="1" x14ac:dyDescent="0.25">
      <c r="E24" s="1" t="s">
        <v>34</v>
      </c>
      <c r="F24" s="21" t="str">
        <f>IF($C10&gt;0, "OK","Need")</f>
        <v>Need</v>
      </c>
      <c r="G24" t="s">
        <v>28</v>
      </c>
    </row>
    <row r="25" spans="2:23" x14ac:dyDescent="0.25">
      <c r="E25" s="1" t="s">
        <v>38</v>
      </c>
      <c r="F25" s="45" t="str">
        <f>IF(F10=3,IF(H10&lt;&gt;"","OK","Need"),"Need")</f>
        <v>Need</v>
      </c>
      <c r="G25" t="s">
        <v>46</v>
      </c>
      <c r="I25" s="44" t="s">
        <v>74</v>
      </c>
    </row>
    <row r="26" spans="2:23" x14ac:dyDescent="0.25">
      <c r="E26" s="1" t="s">
        <v>39</v>
      </c>
      <c r="F26" s="21" t="str">
        <f>IF(F11&gt;0,"OK","Need")</f>
        <v>Need</v>
      </c>
      <c r="G26" t="s">
        <v>29</v>
      </c>
    </row>
    <row r="27" spans="2:23" x14ac:dyDescent="0.25">
      <c r="E27" s="1" t="s">
        <v>37</v>
      </c>
      <c r="F27" s="21" t="str">
        <f>IF(C13&gt;0,"OK","Need")</f>
        <v>Need</v>
      </c>
      <c r="G27" t="s">
        <v>29</v>
      </c>
    </row>
    <row r="28" spans="2:23" x14ac:dyDescent="0.25">
      <c r="D28" s="7" t="s">
        <v>31</v>
      </c>
      <c r="E28">
        <f>C11+F19</f>
        <v>3</v>
      </c>
      <c r="F28" s="22"/>
    </row>
    <row r="29" spans="2:23" x14ac:dyDescent="0.25">
      <c r="D29" s="7" t="s">
        <v>32</v>
      </c>
      <c r="E29">
        <f>M19</f>
        <v>0</v>
      </c>
      <c r="F29" s="22"/>
    </row>
    <row r="30" spans="2:23" x14ac:dyDescent="0.25">
      <c r="D30" s="7" t="s">
        <v>33</v>
      </c>
      <c r="E30">
        <f>E28+E29</f>
        <v>3</v>
      </c>
      <c r="F30" s="22"/>
    </row>
    <row r="31" spans="2:23" x14ac:dyDescent="0.25">
      <c r="D31" s="7" t="s">
        <v>30</v>
      </c>
      <c r="E31">
        <f>C19+F19</f>
        <v>3</v>
      </c>
      <c r="F31" s="22"/>
      <c r="I31" t="s">
        <v>73</v>
      </c>
      <c r="J31" t="s">
        <v>73</v>
      </c>
    </row>
    <row r="32" spans="2:23" x14ac:dyDescent="0.25">
      <c r="D32" s="7" t="s">
        <v>4</v>
      </c>
      <c r="E32" s="2">
        <f>IF(E35&gt;0,E31/E35,"")</f>
        <v>1</v>
      </c>
      <c r="F32" s="46" t="str">
        <f>IF(E35&gt;0, IF(E31&gt;=J32,"OK","Too Low"),"Too Low")</f>
        <v>Too Low</v>
      </c>
      <c r="G32" t="s">
        <v>72</v>
      </c>
      <c r="I32" s="2">
        <v>0.5</v>
      </c>
      <c r="J32">
        <f>I32*I6</f>
        <v>15</v>
      </c>
      <c r="K32" t="s">
        <v>3</v>
      </c>
    </row>
    <row r="33" spans="4:11" x14ac:dyDescent="0.25">
      <c r="D33" s="7" t="s">
        <v>2</v>
      </c>
      <c r="E33" s="2">
        <f>IF(E35&gt;0,E30/E35,"")</f>
        <v>1</v>
      </c>
      <c r="F33" s="23" t="str">
        <f>IF(E35&gt;0, IF(E30&gt;=J33,"OK","Too Low"),"Too Low")</f>
        <v>Too Low</v>
      </c>
      <c r="G33" t="s">
        <v>71</v>
      </c>
      <c r="I33" s="2">
        <v>0.6</v>
      </c>
      <c r="J33">
        <f>I33*I6</f>
        <v>18</v>
      </c>
      <c r="K33" t="s">
        <v>3</v>
      </c>
    </row>
    <row r="34" spans="4:11" x14ac:dyDescent="0.25">
      <c r="D34" s="7" t="s">
        <v>64</v>
      </c>
      <c r="E34">
        <f>C12+C13</f>
        <v>0</v>
      </c>
      <c r="F34" s="24" t="str">
        <f>IF(C12+C13&gt;6, "Too High", IF(SUM(C12:C13)&gt;=1,"OK","Too Low"))</f>
        <v>Too Low</v>
      </c>
      <c r="G34" t="s">
        <v>63</v>
      </c>
    </row>
    <row r="35" spans="4:11" x14ac:dyDescent="0.25">
      <c r="D35" t="s">
        <v>65</v>
      </c>
      <c r="E35">
        <f>C19+F19+M19</f>
        <v>3</v>
      </c>
      <c r="F35" s="23" t="str">
        <f>IF(E35&lt;&gt;I35, IF(E35&gt;I35, "Too High","Too Low"),"OK")</f>
        <v>Too Low</v>
      </c>
      <c r="G35" t="s">
        <v>75</v>
      </c>
      <c r="I35">
        <f>I6</f>
        <v>30</v>
      </c>
    </row>
    <row r="36" spans="4:11" x14ac:dyDescent="0.25">
      <c r="D36" t="s">
        <v>22</v>
      </c>
      <c r="E36">
        <f>IF((J19+Q19)&gt;0,(J19+Q19)/(H19+O19),0)</f>
        <v>0</v>
      </c>
      <c r="F36" s="25" t="str">
        <f>IF(E36&gt;0,IF(E36&gt;=3,"OK","Too Low"),"Too Low")</f>
        <v>Too Low</v>
      </c>
      <c r="G36" t="s">
        <v>25</v>
      </c>
    </row>
  </sheetData>
  <sheetProtection password="CD7E" sheet="1" objects="1" scenarios="1"/>
  <mergeCells count="6">
    <mergeCell ref="L8:Q8"/>
    <mergeCell ref="C22:J22"/>
    <mergeCell ref="D3:G3"/>
    <mergeCell ref="J3:K3"/>
    <mergeCell ref="B8:C8"/>
    <mergeCell ref="E8:J8"/>
  </mergeCells>
  <conditionalFormatting sqref="F24:F27">
    <cfRule type="cellIs" dxfId="15" priority="2" operator="equal">
      <formula>"OK"</formula>
    </cfRule>
    <cfRule type="cellIs" dxfId="14" priority="12" operator="equal">
      <formula>"""--"""</formula>
    </cfRule>
  </conditionalFormatting>
  <conditionalFormatting sqref="F24:F27">
    <cfRule type="cellIs" dxfId="13" priority="10" operator="equal">
      <formula>"Need"</formula>
    </cfRule>
  </conditionalFormatting>
  <conditionalFormatting sqref="F32:F36">
    <cfRule type="cellIs" dxfId="12" priority="1" operator="equal">
      <formula>"OK"</formula>
    </cfRule>
    <cfRule type="cellIs" dxfId="11" priority="3" operator="equal">
      <formula>"Too High"</formula>
    </cfRule>
    <cfRule type="cellIs" dxfId="10" priority="4" operator="equal">
      <formula>"Too Low"</formula>
    </cfRule>
  </conditionalFormatting>
  <dataValidations count="4">
    <dataValidation type="textLength" allowBlank="1" showInputMessage="1" showErrorMessage="1" sqref="B14:B18 L10:L18 E12:E18">
      <formula1>1</formula1>
      <formula2>9</formula2>
    </dataValidation>
    <dataValidation type="decimal" allowBlank="1" showInputMessage="1" showErrorMessage="1" error="Must be a number 0.5 to 9" sqref="C10:C18">
      <formula1>0.5</formula1>
      <formula2>10</formula2>
    </dataValidation>
    <dataValidation type="whole" allowBlank="1" showInputMessage="1" showErrorMessage="1" error="Must be a number 1 to 9" sqref="M10:M18 F10:F18">
      <formula1>1</formula1>
      <formula2>9</formula2>
    </dataValidation>
    <dataValidation type="textLength" allowBlank="1" showInputMessage="1" showErrorMessage="1" sqref="G10:G18 N10:N18">
      <formula1>1</formula1>
      <formula2>2</formula2>
    </dataValidation>
  </dataValidations>
  <pageMargins left="0.7" right="0.7" top="0.75" bottom="0.75" header="0.3" footer="0.3"/>
  <pageSetup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Reset_EE">
                <anchor moveWithCells="1" sizeWithCells="1">
                  <from>
                    <xdr:col>11</xdr:col>
                    <xdr:colOff>0</xdr:colOff>
                    <xdr:row>3</xdr:row>
                    <xdr:rowOff>180975</xdr:rowOff>
                  </from>
                  <to>
                    <xdr:col>12</xdr:col>
                    <xdr:colOff>523875</xdr:colOff>
                    <xdr:row>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B3:W35"/>
  <sheetViews>
    <sheetView tabSelected="1" workbookViewId="0">
      <selection activeCell="C12" sqref="C12"/>
    </sheetView>
  </sheetViews>
  <sheetFormatPr defaultColWidth="8.85546875" defaultRowHeight="15" x14ac:dyDescent="0.25"/>
  <cols>
    <col min="3" max="3" width="10.85546875" customWidth="1"/>
    <col min="4" max="4" width="11.7109375" customWidth="1"/>
    <col min="5" max="5" width="11.42578125" customWidth="1"/>
    <col min="10" max="10" width="9.42578125" customWidth="1"/>
    <col min="12" max="12" width="10.7109375" customWidth="1"/>
    <col min="19" max="19" width="12.42578125" customWidth="1"/>
  </cols>
  <sheetData>
    <row r="3" spans="2:21" x14ac:dyDescent="0.25">
      <c r="C3" s="14" t="s">
        <v>51</v>
      </c>
      <c r="D3" s="52"/>
      <c r="E3" s="53"/>
      <c r="F3" s="53"/>
      <c r="G3" s="54"/>
      <c r="I3" s="14" t="s">
        <v>52</v>
      </c>
      <c r="J3" s="52"/>
      <c r="K3" s="54"/>
    </row>
    <row r="5" spans="2:21" ht="21" x14ac:dyDescent="0.35">
      <c r="C5" s="12" t="s">
        <v>26</v>
      </c>
    </row>
    <row r="6" spans="2:21" ht="23.25" x14ac:dyDescent="0.35">
      <c r="C6" s="13" t="s">
        <v>40</v>
      </c>
    </row>
    <row r="7" spans="2:21" ht="23.25" x14ac:dyDescent="0.35">
      <c r="C7" s="13"/>
      <c r="E7" s="41" t="s">
        <v>0</v>
      </c>
      <c r="F7" s="41">
        <v>30</v>
      </c>
    </row>
    <row r="8" spans="2:21" x14ac:dyDescent="0.25">
      <c r="B8" s="50" t="s">
        <v>61</v>
      </c>
      <c r="C8" s="50"/>
      <c r="E8" s="50" t="s">
        <v>59</v>
      </c>
      <c r="F8" s="50"/>
      <c r="G8" s="50"/>
      <c r="H8" s="50"/>
      <c r="I8" s="50"/>
      <c r="J8" s="50"/>
      <c r="L8" s="50" t="s">
        <v>60</v>
      </c>
      <c r="M8" s="50"/>
      <c r="N8" s="50"/>
      <c r="O8" s="50"/>
      <c r="P8" s="50"/>
      <c r="Q8" s="50"/>
    </row>
    <row r="9" spans="2:21" ht="30.75" thickBot="1" x14ac:dyDescent="0.3">
      <c r="B9" s="37" t="s">
        <v>58</v>
      </c>
      <c r="C9" s="16" t="s">
        <v>0</v>
      </c>
      <c r="D9" s="3"/>
      <c r="E9" s="37" t="s">
        <v>58</v>
      </c>
      <c r="F9" s="16" t="s">
        <v>0</v>
      </c>
      <c r="G9" s="16" t="s">
        <v>19</v>
      </c>
      <c r="H9" s="16" t="s">
        <v>23</v>
      </c>
      <c r="I9" s="16" t="s">
        <v>21</v>
      </c>
      <c r="J9" s="16" t="s">
        <v>20</v>
      </c>
      <c r="K9" s="3"/>
      <c r="L9" s="16" t="s">
        <v>58</v>
      </c>
      <c r="M9" s="16" t="s">
        <v>0</v>
      </c>
      <c r="N9" s="16" t="s">
        <v>19</v>
      </c>
      <c r="O9" s="16" t="s">
        <v>24</v>
      </c>
      <c r="P9" s="16" t="s">
        <v>21</v>
      </c>
      <c r="Q9" s="16" t="s">
        <v>20</v>
      </c>
      <c r="R9" s="4"/>
      <c r="T9" s="3"/>
      <c r="U9" s="4"/>
    </row>
    <row r="10" spans="2:21" ht="15.75" thickTop="1" x14ac:dyDescent="0.25">
      <c r="B10" s="38" t="s">
        <v>34</v>
      </c>
      <c r="C10" s="47"/>
      <c r="E10" s="39" t="s">
        <v>68</v>
      </c>
      <c r="F10" s="47"/>
      <c r="G10" s="47"/>
      <c r="H10" s="43" t="str">
        <f>IF(G10&lt;&gt;"",F10,"")</f>
        <v/>
      </c>
      <c r="I10" s="43" t="str">
        <f>IF(G10&lt;&gt;"",INDEX('Grad point'!$E$4:$E$15,MATCH('M&amp;M'!G10,'Grad point'!$D$4:$D$15,0)),"")</f>
        <v/>
      </c>
      <c r="J10" s="43" t="str">
        <f t="shared" ref="J10:J18" si="0">IF(G10&lt;&gt;"",(I10*F10),"")</f>
        <v/>
      </c>
      <c r="L10" s="17"/>
      <c r="M10" s="47"/>
      <c r="N10" s="47"/>
      <c r="O10" s="43" t="str">
        <f>IF(N10&lt;&gt;"",M10,"")</f>
        <v/>
      </c>
      <c r="P10" s="43" t="str">
        <f>IF(N10&lt;&gt;"",INDEX('Grad point'!$E$4:$E$15,MATCH('M&amp;M'!N10,'Grad point'!$D$4:$D$15,0)),"")</f>
        <v/>
      </c>
      <c r="Q10" s="43" t="str">
        <f t="shared" ref="Q10:Q18" si="1">IF(N10&lt;&gt;"",(P10*M10),"")</f>
        <v/>
      </c>
    </row>
    <row r="11" spans="2:21" x14ac:dyDescent="0.25">
      <c r="B11" s="38" t="s">
        <v>35</v>
      </c>
      <c r="C11" s="48"/>
      <c r="E11" s="39" t="s">
        <v>41</v>
      </c>
      <c r="F11" s="48"/>
      <c r="G11" s="48"/>
      <c r="H11" s="43" t="str">
        <f t="shared" ref="H11:H18" si="2">IF(G11&lt;&gt;"",F11,"")</f>
        <v/>
      </c>
      <c r="I11" s="43" t="str">
        <f>IF(G11&lt;&gt;"",INDEX('Grad point'!$E$4:$E$15,MATCH('M&amp;M'!G11,'Grad point'!$D$4:$D$15,0)),"")</f>
        <v/>
      </c>
      <c r="J11" s="43" t="str">
        <f t="shared" si="0"/>
        <v/>
      </c>
      <c r="L11" s="6"/>
      <c r="M11" s="48"/>
      <c r="N11" s="48"/>
      <c r="O11" s="43" t="str">
        <f t="shared" ref="O11:O18" si="3">IF(N11&lt;&gt;"",M11,"")</f>
        <v/>
      </c>
      <c r="P11" s="43" t="str">
        <f>IF(N11&lt;&gt;"",INDEX('Grad point'!$E$4:$E$15,MATCH('M&amp;M'!N11,'Grad point'!$D$4:$D$15,0)),"")</f>
        <v/>
      </c>
      <c r="Q11" s="43" t="str">
        <f t="shared" si="1"/>
        <v/>
      </c>
    </row>
    <row r="12" spans="2:21" x14ac:dyDescent="0.25">
      <c r="B12" s="38" t="s">
        <v>36</v>
      </c>
      <c r="C12" s="48"/>
      <c r="E12" s="39" t="s">
        <v>56</v>
      </c>
      <c r="F12" s="48"/>
      <c r="G12" s="48"/>
      <c r="H12" s="43" t="str">
        <f t="shared" si="2"/>
        <v/>
      </c>
      <c r="I12" s="43" t="str">
        <f>IF(G12&lt;&gt;"",INDEX('Grad point'!$E$4:$E$15,MATCH('M&amp;M'!G12,'Grad point'!$D$4:$D$15,0)),"")</f>
        <v/>
      </c>
      <c r="J12" s="43" t="str">
        <f t="shared" si="0"/>
        <v/>
      </c>
      <c r="L12" s="6"/>
      <c r="M12" s="48"/>
      <c r="N12" s="48"/>
      <c r="O12" s="43" t="str">
        <f t="shared" si="3"/>
        <v/>
      </c>
      <c r="P12" s="43" t="str">
        <f>IF(N12&lt;&gt;"",INDEX('Grad point'!$E$4:$E$15,MATCH('M&amp;M'!N12,'Grad point'!$D$4:$D$15,0)),"")</f>
        <v/>
      </c>
      <c r="Q12" s="43" t="str">
        <f t="shared" si="1"/>
        <v/>
      </c>
    </row>
    <row r="13" spans="2:21" x14ac:dyDescent="0.25">
      <c r="B13" s="38" t="s">
        <v>37</v>
      </c>
      <c r="C13" s="48"/>
      <c r="E13" s="39" t="s">
        <v>42</v>
      </c>
      <c r="F13" s="48"/>
      <c r="G13" s="48"/>
      <c r="H13" s="43" t="str">
        <f t="shared" si="2"/>
        <v/>
      </c>
      <c r="I13" s="43" t="str">
        <f>IF(G13&lt;&gt;"",INDEX('Grad point'!$E$4:$E$15,MATCH('M&amp;M'!G13,'Grad point'!$D$4:$D$15,0)),"")</f>
        <v/>
      </c>
      <c r="J13" s="43" t="str">
        <f t="shared" si="0"/>
        <v/>
      </c>
      <c r="L13" s="6"/>
      <c r="M13" s="48"/>
      <c r="N13" s="48"/>
      <c r="O13" s="43" t="str">
        <f t="shared" si="3"/>
        <v/>
      </c>
      <c r="P13" s="43" t="str">
        <f>IF(N13&lt;&gt;"",INDEX('Grad point'!$E$4:$E$15,MATCH('M&amp;M'!N13,'Grad point'!$D$4:$D$15,0)),"")</f>
        <v/>
      </c>
      <c r="Q13" s="43" t="str">
        <f t="shared" si="1"/>
        <v/>
      </c>
    </row>
    <row r="14" spans="2:21" x14ac:dyDescent="0.25">
      <c r="B14" s="5"/>
      <c r="C14" s="48"/>
      <c r="E14" s="39" t="s">
        <v>43</v>
      </c>
      <c r="F14" s="48"/>
      <c r="G14" s="48"/>
      <c r="H14" s="43" t="str">
        <f t="shared" si="2"/>
        <v/>
      </c>
      <c r="I14" s="43" t="str">
        <f>IF(G14&lt;&gt;"",INDEX('Grad point'!$E$4:$E$15,MATCH('M&amp;M'!G14,'Grad point'!$D$4:$D$15,0)),"")</f>
        <v/>
      </c>
      <c r="J14" s="43" t="str">
        <f t="shared" si="0"/>
        <v/>
      </c>
      <c r="L14" s="6"/>
      <c r="M14" s="48"/>
      <c r="N14" s="48"/>
      <c r="O14" s="43" t="str">
        <f t="shared" si="3"/>
        <v/>
      </c>
      <c r="P14" s="43" t="str">
        <f>IF(N14&lt;&gt;"",INDEX('Grad point'!$E$4:$E$15,MATCH('M&amp;M'!N14,'Grad point'!$D$4:$D$15,0)),"")</f>
        <v/>
      </c>
      <c r="Q14" s="43" t="str">
        <f t="shared" si="1"/>
        <v/>
      </c>
    </row>
    <row r="15" spans="2:21" x14ac:dyDescent="0.25">
      <c r="B15" s="5"/>
      <c r="C15" s="48"/>
      <c r="E15" s="6"/>
      <c r="F15" s="48"/>
      <c r="G15" s="48"/>
      <c r="H15" s="43" t="str">
        <f t="shared" si="2"/>
        <v/>
      </c>
      <c r="I15" s="43" t="str">
        <f>IF(G15&lt;&gt;"",INDEX('Grad point'!$E$4:$E$15,MATCH('M&amp;M'!G15,'Grad point'!$D$4:$D$15,0)),"")</f>
        <v/>
      </c>
      <c r="J15" s="43" t="str">
        <f t="shared" si="0"/>
        <v/>
      </c>
      <c r="L15" s="6"/>
      <c r="M15" s="48"/>
      <c r="N15" s="48"/>
      <c r="O15" s="43" t="str">
        <f t="shared" si="3"/>
        <v/>
      </c>
      <c r="P15" s="43" t="str">
        <f>IF(N15&lt;&gt;"",INDEX('Grad point'!$E$4:$E$15,MATCH('M&amp;M'!N15,'Grad point'!$D$4:$D$15,0)),"")</f>
        <v/>
      </c>
      <c r="Q15" s="43" t="str">
        <f t="shared" si="1"/>
        <v/>
      </c>
    </row>
    <row r="16" spans="2:21" x14ac:dyDescent="0.25">
      <c r="B16" s="5"/>
      <c r="C16" s="48"/>
      <c r="E16" s="6"/>
      <c r="F16" s="48"/>
      <c r="G16" s="48"/>
      <c r="H16" s="43" t="str">
        <f t="shared" si="2"/>
        <v/>
      </c>
      <c r="I16" s="43" t="str">
        <f>IF(G16&lt;&gt;"",INDEX('Grad point'!$E$4:$E$15,MATCH('M&amp;M'!G16,'Grad point'!$D$4:$D$15,0)),"")</f>
        <v/>
      </c>
      <c r="J16" s="43" t="str">
        <f t="shared" si="0"/>
        <v/>
      </c>
      <c r="L16" s="6"/>
      <c r="M16" s="48"/>
      <c r="N16" s="48"/>
      <c r="O16" s="43" t="str">
        <f t="shared" si="3"/>
        <v/>
      </c>
      <c r="P16" s="43" t="str">
        <f>IF(N16&lt;&gt;"",INDEX('Grad point'!$E$4:$E$15,MATCH('M&amp;M'!N16,'Grad point'!$D$4:$D$15,0)),"")</f>
        <v/>
      </c>
      <c r="Q16" s="43" t="str">
        <f t="shared" si="1"/>
        <v/>
      </c>
    </row>
    <row r="17" spans="2:23" x14ac:dyDescent="0.25">
      <c r="B17" s="5"/>
      <c r="C17" s="48"/>
      <c r="E17" s="6"/>
      <c r="F17" s="48"/>
      <c r="G17" s="48"/>
      <c r="H17" s="43" t="str">
        <f t="shared" si="2"/>
        <v/>
      </c>
      <c r="I17" s="43" t="str">
        <f>IF(G17&lt;&gt;"",INDEX('Grad point'!$E$4:$E$15,MATCH('M&amp;M'!G17,'Grad point'!$D$4:$D$15,0)),"")</f>
        <v/>
      </c>
      <c r="J17" s="43" t="str">
        <f t="shared" si="0"/>
        <v/>
      </c>
      <c r="L17" s="6"/>
      <c r="M17" s="48"/>
      <c r="N17" s="48"/>
      <c r="O17" s="43" t="str">
        <f t="shared" si="3"/>
        <v/>
      </c>
      <c r="P17" s="43" t="str">
        <f>IF(N17&lt;&gt;"",INDEX('Grad point'!$E$4:$E$15,MATCH('M&amp;M'!N17,'Grad point'!$D$4:$D$15,0)),"")</f>
        <v/>
      </c>
      <c r="Q17" s="43" t="str">
        <f t="shared" si="1"/>
        <v/>
      </c>
    </row>
    <row r="18" spans="2:23" ht="15.75" thickBot="1" x14ac:dyDescent="0.3">
      <c r="B18" s="5"/>
      <c r="C18" s="49"/>
      <c r="E18" s="20"/>
      <c r="F18" s="49"/>
      <c r="G18" s="49"/>
      <c r="H18" s="42" t="str">
        <f t="shared" si="2"/>
        <v/>
      </c>
      <c r="I18" s="42" t="str">
        <f>IF(G18&lt;&gt;"",INDEX('Grad point'!$E$4:$E$15,MATCH('M&amp;M'!G18,'Grad point'!$D$4:$D$15,0)),"")</f>
        <v/>
      </c>
      <c r="J18" s="42" t="str">
        <f t="shared" si="0"/>
        <v/>
      </c>
      <c r="L18" s="20"/>
      <c r="M18" s="49"/>
      <c r="N18" s="49"/>
      <c r="O18" s="42" t="str">
        <f t="shared" si="3"/>
        <v/>
      </c>
      <c r="P18" s="42" t="str">
        <f>IF(N18&lt;&gt;"",INDEX('Grad point'!$E$4:$E$15,MATCH('M&amp;M'!N18,'Grad point'!$D$4:$D$15,0)),"")</f>
        <v/>
      </c>
      <c r="Q18" s="42" t="str">
        <f t="shared" si="1"/>
        <v/>
      </c>
    </row>
    <row r="19" spans="2:23" ht="15.75" thickTop="1" x14ac:dyDescent="0.25">
      <c r="B19" t="s">
        <v>1</v>
      </c>
      <c r="C19" s="43">
        <f>SUM(C10:C18)</f>
        <v>0</v>
      </c>
      <c r="E19" t="s">
        <v>1</v>
      </c>
      <c r="F19" s="43">
        <f>SUM(F10:F18)</f>
        <v>0</v>
      </c>
      <c r="G19" s="43"/>
      <c r="H19" s="43">
        <f>SUM(H10:H18)</f>
        <v>0</v>
      </c>
      <c r="I19" s="43">
        <f>SUM(I10:I18)</f>
        <v>0</v>
      </c>
      <c r="J19" s="43">
        <f>SUM(J10:J18)</f>
        <v>0</v>
      </c>
      <c r="L19" t="s">
        <v>1</v>
      </c>
      <c r="M19" s="43">
        <f>SUM(M10:M18)</f>
        <v>0</v>
      </c>
      <c r="N19" s="43"/>
      <c r="O19" s="43">
        <f>SUM(O10:O18)</f>
        <v>0</v>
      </c>
      <c r="P19" s="43">
        <f>SUM(P10:P18)</f>
        <v>0</v>
      </c>
      <c r="Q19" s="43">
        <f>SUM(Q10:Q18)</f>
        <v>0</v>
      </c>
      <c r="T19" s="7"/>
    </row>
    <row r="20" spans="2:23" x14ac:dyDescent="0.25">
      <c r="T20" s="7"/>
    </row>
    <row r="21" spans="2:23" ht="18.75" x14ac:dyDescent="0.3">
      <c r="C21" s="51" t="s">
        <v>54</v>
      </c>
      <c r="D21" s="51"/>
      <c r="E21" s="51"/>
      <c r="F21" s="51"/>
      <c r="G21" s="51"/>
      <c r="H21" s="51"/>
      <c r="I21" s="51"/>
      <c r="J21" s="51"/>
      <c r="W21" s="7"/>
    </row>
    <row r="22" spans="2:23" ht="15.75" thickBot="1" x14ac:dyDescent="0.3">
      <c r="E22" s="33" t="s">
        <v>45</v>
      </c>
      <c r="F22" s="18"/>
      <c r="G22" s="18"/>
      <c r="H22" s="18"/>
      <c r="W22" s="7"/>
    </row>
    <row r="23" spans="2:23" ht="15.75" thickTop="1" x14ac:dyDescent="0.25">
      <c r="E23" s="1" t="s">
        <v>34</v>
      </c>
      <c r="F23" s="21" t="str">
        <f>IF($C10&gt;=1, "OK","Need")</f>
        <v>Need</v>
      </c>
      <c r="G23" t="s">
        <v>55</v>
      </c>
    </row>
    <row r="24" spans="2:23" x14ac:dyDescent="0.25">
      <c r="E24" s="1" t="s">
        <v>38</v>
      </c>
      <c r="F24" s="45" t="str">
        <f>IF(F10=3,IF(H10&lt;&gt;"","OK","Need"),"Need")</f>
        <v>Need</v>
      </c>
      <c r="G24" t="s">
        <v>44</v>
      </c>
      <c r="I24" s="44" t="s">
        <v>69</v>
      </c>
    </row>
    <row r="25" spans="2:23" x14ac:dyDescent="0.25">
      <c r="E25" s="7" t="s">
        <v>66</v>
      </c>
      <c r="F25" s="21" t="str">
        <f>IF(SUM(F11:F14)&gt;0,"OK","Need")</f>
        <v>Need</v>
      </c>
      <c r="G25" t="s">
        <v>57</v>
      </c>
    </row>
    <row r="26" spans="2:23" x14ac:dyDescent="0.25">
      <c r="E26" s="1" t="s">
        <v>37</v>
      </c>
      <c r="F26" s="21" t="str">
        <f>IF(C13&gt;0,"OK","Need")</f>
        <v>Need</v>
      </c>
      <c r="G26" t="s">
        <v>29</v>
      </c>
    </row>
    <row r="27" spans="2:23" x14ac:dyDescent="0.25">
      <c r="D27" s="7" t="s">
        <v>31</v>
      </c>
      <c r="E27">
        <f>C11+F19</f>
        <v>0</v>
      </c>
      <c r="F27" s="22"/>
    </row>
    <row r="28" spans="2:23" x14ac:dyDescent="0.25">
      <c r="D28" s="7" t="s">
        <v>32</v>
      </c>
      <c r="E28">
        <f>M19</f>
        <v>0</v>
      </c>
      <c r="F28" s="22"/>
    </row>
    <row r="29" spans="2:23" x14ac:dyDescent="0.25">
      <c r="D29" s="7" t="s">
        <v>33</v>
      </c>
      <c r="E29">
        <f>E27+E28</f>
        <v>0</v>
      </c>
      <c r="F29" s="22"/>
    </row>
    <row r="30" spans="2:23" x14ac:dyDescent="0.25">
      <c r="D30" s="7" t="s">
        <v>30</v>
      </c>
      <c r="E30">
        <f>C19+F19</f>
        <v>0</v>
      </c>
      <c r="F30" s="22"/>
      <c r="I30" t="s">
        <v>73</v>
      </c>
    </row>
    <row r="31" spans="2:23" x14ac:dyDescent="0.25">
      <c r="D31" s="7" t="s">
        <v>4</v>
      </c>
      <c r="E31" s="2" t="str">
        <f>IF(E34&gt;0,E30/E34,"")</f>
        <v/>
      </c>
      <c r="F31" s="46" t="str">
        <f>IF(E34&gt;0, IF(E30&gt;=J31,"OK","Too Low"),"Too Low")</f>
        <v>Too Low</v>
      </c>
      <c r="G31" t="s">
        <v>71</v>
      </c>
      <c r="I31" s="2">
        <v>0.5</v>
      </c>
      <c r="J31">
        <f>I31*F7</f>
        <v>15</v>
      </c>
      <c r="K31" t="s">
        <v>3</v>
      </c>
    </row>
    <row r="32" spans="2:23" x14ac:dyDescent="0.25">
      <c r="D32" s="7" t="s">
        <v>2</v>
      </c>
      <c r="E32" s="2" t="str">
        <f>IF(E34&gt;0,E29/E34,"")</f>
        <v/>
      </c>
      <c r="F32" s="23" t="str">
        <f>IF(E34&gt;0, IF(E29&gt;=J32,"OK","Too Low"),"Too Low")</f>
        <v>Too Low</v>
      </c>
      <c r="G32" t="s">
        <v>71</v>
      </c>
      <c r="I32" s="2">
        <v>0.6</v>
      </c>
      <c r="J32">
        <f>I32*F7</f>
        <v>18</v>
      </c>
      <c r="K32" t="s">
        <v>3</v>
      </c>
    </row>
    <row r="33" spans="4:9" x14ac:dyDescent="0.25">
      <c r="D33" s="7" t="s">
        <v>64</v>
      </c>
      <c r="E33">
        <f>C12+C13</f>
        <v>0</v>
      </c>
      <c r="F33" s="24" t="str">
        <f>IF(C12+C13&gt;6, "Too High", IF(SUM(C12:C13)&gt;=1,"OK", "Too Low"))</f>
        <v>Too Low</v>
      </c>
      <c r="G33" t="s">
        <v>63</v>
      </c>
    </row>
    <row r="34" spans="4:9" x14ac:dyDescent="0.25">
      <c r="D34" t="s">
        <v>65</v>
      </c>
      <c r="E34">
        <f>C19+F19+M19</f>
        <v>0</v>
      </c>
      <c r="F34" s="23" t="str">
        <f>IF(E34&lt;&gt;30, IF(E34&gt;30, "Too High","Too Low"),"OK")</f>
        <v>Too Low</v>
      </c>
      <c r="G34" t="s">
        <v>70</v>
      </c>
      <c r="I34">
        <f>F7</f>
        <v>30</v>
      </c>
    </row>
    <row r="35" spans="4:9" x14ac:dyDescent="0.25">
      <c r="D35" t="s">
        <v>22</v>
      </c>
      <c r="E35">
        <f>IF((J19+Q19)&gt;0,(J19+Q19)/(H19+O19),0)</f>
        <v>0</v>
      </c>
      <c r="F35" s="25" t="str">
        <f>IF(E35&gt;0,IF(E35&gt;=3,"OK","Too Low"),"Too Low")</f>
        <v>Too Low</v>
      </c>
      <c r="G35" t="s">
        <v>25</v>
      </c>
    </row>
  </sheetData>
  <sheetProtection password="CD7E" sheet="1" objects="1" scenarios="1"/>
  <mergeCells count="6">
    <mergeCell ref="L8:Q8"/>
    <mergeCell ref="C21:J21"/>
    <mergeCell ref="D3:G3"/>
    <mergeCell ref="J3:K3"/>
    <mergeCell ref="B8:C8"/>
    <mergeCell ref="E8:J8"/>
  </mergeCells>
  <conditionalFormatting sqref="F23:F26">
    <cfRule type="cellIs" dxfId="9" priority="1" operator="equal">
      <formula>"OK"</formula>
    </cfRule>
    <cfRule type="cellIs" dxfId="8" priority="5" operator="equal">
      <formula>"Need"</formula>
    </cfRule>
  </conditionalFormatting>
  <conditionalFormatting sqref="F31:F35">
    <cfRule type="cellIs" dxfId="7" priority="2" operator="equal">
      <formula>"OK"</formula>
    </cfRule>
    <cfRule type="cellIs" dxfId="6" priority="3" operator="equal">
      <formula>"Too High"</formula>
    </cfRule>
    <cfRule type="cellIs" dxfId="5" priority="4" operator="equal">
      <formula>"Too Low"</formula>
    </cfRule>
  </conditionalFormatting>
  <dataValidations count="4">
    <dataValidation type="textLength" allowBlank="1" showInputMessage="1" showErrorMessage="1" sqref="B14:B18 E15:E18 L10:L18">
      <formula1>1</formula1>
      <formula2>9</formula2>
    </dataValidation>
    <dataValidation type="decimal" allowBlank="1" showInputMessage="1" showErrorMessage="1" error="Must be a number 0.5 to 9" sqref="C10:C18">
      <formula1>0.5</formula1>
      <formula2>9</formula2>
    </dataValidation>
    <dataValidation type="whole" allowBlank="1" showInputMessage="1" showErrorMessage="1" error="Must be a number 1 to 9" sqref="M10:M18 F10:F18">
      <formula1>1</formula1>
      <formula2>9</formula2>
    </dataValidation>
    <dataValidation type="textLength" allowBlank="1" showInputMessage="1" showErrorMessage="1" sqref="G10:G18 N10:N17">
      <formula1>1</formula1>
      <formula2>2</formula2>
    </dataValidation>
  </dataValidations>
  <pageMargins left="0.7" right="0.7" top="0.75" bottom="0.75" header="0.3" footer="0.3"/>
  <pageSetup scale="75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Reset_MM">
                <anchor moveWithCells="1" sizeWithCells="1">
                  <from>
                    <xdr:col>11</xdr:col>
                    <xdr:colOff>0</xdr:colOff>
                    <xdr:row>3</xdr:row>
                    <xdr:rowOff>180975</xdr:rowOff>
                  </from>
                  <to>
                    <xdr:col>12</xdr:col>
                    <xdr:colOff>523875</xdr:colOff>
                    <xdr:row>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B3:W37"/>
  <sheetViews>
    <sheetView topLeftCell="A4" workbookViewId="0">
      <selection activeCell="F34" sqref="F34"/>
    </sheetView>
  </sheetViews>
  <sheetFormatPr defaultColWidth="8.85546875" defaultRowHeight="15" x14ac:dyDescent="0.25"/>
  <cols>
    <col min="3" max="3" width="10.85546875" customWidth="1"/>
    <col min="4" max="4" width="11.7109375" customWidth="1"/>
    <col min="5" max="5" width="11.42578125" customWidth="1"/>
    <col min="10" max="10" width="9.42578125" customWidth="1"/>
    <col min="12" max="12" width="10.7109375" customWidth="1"/>
    <col min="19" max="19" width="12.42578125" customWidth="1"/>
  </cols>
  <sheetData>
    <row r="3" spans="2:21" x14ac:dyDescent="0.25">
      <c r="C3" s="14" t="s">
        <v>51</v>
      </c>
      <c r="D3" s="52"/>
      <c r="E3" s="53"/>
      <c r="F3" s="53"/>
      <c r="G3" s="54"/>
      <c r="I3" s="14" t="s">
        <v>52</v>
      </c>
      <c r="J3" s="52"/>
      <c r="K3" s="54"/>
    </row>
    <row r="5" spans="2:21" ht="21" x14ac:dyDescent="0.35">
      <c r="C5" s="12" t="s">
        <v>26</v>
      </c>
    </row>
    <row r="6" spans="2:21" ht="23.25" x14ac:dyDescent="0.35">
      <c r="C6" s="13" t="s">
        <v>67</v>
      </c>
      <c r="G6" s="40" t="s">
        <v>0</v>
      </c>
      <c r="H6" s="40">
        <v>30</v>
      </c>
    </row>
    <row r="7" spans="2:21" ht="23.25" x14ac:dyDescent="0.35">
      <c r="C7" s="13"/>
    </row>
    <row r="8" spans="2:21" x14ac:dyDescent="0.25">
      <c r="B8" s="50" t="s">
        <v>61</v>
      </c>
      <c r="C8" s="50"/>
      <c r="E8" s="50" t="s">
        <v>59</v>
      </c>
      <c r="F8" s="50"/>
      <c r="G8" s="50"/>
      <c r="H8" s="50"/>
      <c r="I8" s="50"/>
      <c r="J8" s="50"/>
      <c r="L8" s="50" t="s">
        <v>60</v>
      </c>
      <c r="M8" s="50"/>
      <c r="N8" s="50"/>
      <c r="O8" s="50"/>
      <c r="P8" s="50"/>
      <c r="Q8" s="50"/>
    </row>
    <row r="9" spans="2:21" ht="30.75" thickBot="1" x14ac:dyDescent="0.3">
      <c r="B9" s="37" t="s">
        <v>58</v>
      </c>
      <c r="C9" s="16" t="s">
        <v>0</v>
      </c>
      <c r="D9" s="3"/>
      <c r="E9" s="37" t="s">
        <v>58</v>
      </c>
      <c r="F9" s="16" t="s">
        <v>0</v>
      </c>
      <c r="G9" s="16" t="s">
        <v>19</v>
      </c>
      <c r="H9" s="16" t="s">
        <v>23</v>
      </c>
      <c r="I9" s="16" t="s">
        <v>21</v>
      </c>
      <c r="J9" s="16" t="s">
        <v>20</v>
      </c>
      <c r="K9" s="3"/>
      <c r="L9" s="16" t="s">
        <v>58</v>
      </c>
      <c r="M9" s="16" t="s">
        <v>0</v>
      </c>
      <c r="N9" s="16" t="s">
        <v>19</v>
      </c>
      <c r="O9" s="16" t="s">
        <v>24</v>
      </c>
      <c r="P9" s="16" t="s">
        <v>21</v>
      </c>
      <c r="Q9" s="16" t="s">
        <v>20</v>
      </c>
      <c r="R9" s="4"/>
      <c r="T9" s="3"/>
      <c r="U9" s="4"/>
    </row>
    <row r="10" spans="2:21" ht="15.75" thickTop="1" x14ac:dyDescent="0.25">
      <c r="B10" s="38" t="s">
        <v>34</v>
      </c>
      <c r="C10" s="15"/>
      <c r="E10" s="39" t="s">
        <v>68</v>
      </c>
      <c r="F10" s="15"/>
      <c r="G10" s="34"/>
      <c r="H10" t="str">
        <f>IF(G10&lt;&gt;"",F10,"")</f>
        <v/>
      </c>
      <c r="I10" t="str">
        <f>IF(G10&lt;&gt;"",INDEX('Grad point'!$E$4:$E$15,MATCH(SP!G10,'Grad point'!$D$4:$D$15,0)),"")</f>
        <v/>
      </c>
      <c r="J10" t="str">
        <f t="shared" ref="J10:J18" si="0">IF(G10&lt;&gt;"",(I10*F10),"")</f>
        <v/>
      </c>
      <c r="L10" s="17"/>
      <c r="M10" s="15"/>
      <c r="N10" s="15"/>
      <c r="O10" t="str">
        <f>IF(N10&lt;&gt;"",M10,"")</f>
        <v/>
      </c>
      <c r="P10" t="str">
        <f>IF(N10&lt;&gt;"",INDEX('Grad point'!$E$4:$E$15,MATCH(SP!N10,'Grad point'!$D$4:$D$15,0)),"")</f>
        <v/>
      </c>
      <c r="Q10" t="str">
        <f t="shared" ref="Q10:Q18" si="1">IF(N10&lt;&gt;"",(P10*M10),"")</f>
        <v/>
      </c>
    </row>
    <row r="11" spans="2:21" x14ac:dyDescent="0.25">
      <c r="B11" s="38" t="s">
        <v>35</v>
      </c>
      <c r="C11" s="5"/>
      <c r="E11" s="39" t="s">
        <v>49</v>
      </c>
      <c r="F11" s="5"/>
      <c r="G11" s="35"/>
      <c r="H11" t="str">
        <f t="shared" ref="H11:H18" si="2">IF(G11&lt;&gt;"",F11,"")</f>
        <v/>
      </c>
      <c r="I11" t="str">
        <f>IF(G11&lt;&gt;"",INDEX('Grad point'!$E$4:$E$15,MATCH(SP!G11,'Grad point'!$D$4:$D$15,0)),"")</f>
        <v/>
      </c>
      <c r="J11" t="str">
        <f t="shared" si="0"/>
        <v/>
      </c>
      <c r="L11" s="6"/>
      <c r="M11" s="5"/>
      <c r="N11" s="5"/>
      <c r="O11" t="str">
        <f t="shared" ref="O11:O18" si="3">IF(N11&lt;&gt;"",M11,"")</f>
        <v/>
      </c>
      <c r="P11" t="str">
        <f>IF(N11&lt;&gt;"",INDEX('Grad point'!$E$4:$E$15,MATCH(SP!N11,'Grad point'!$D$4:$D$15,0)),"")</f>
        <v/>
      </c>
      <c r="Q11" t="str">
        <f t="shared" si="1"/>
        <v/>
      </c>
    </row>
    <row r="12" spans="2:21" x14ac:dyDescent="0.25">
      <c r="B12" s="38" t="s">
        <v>47</v>
      </c>
      <c r="C12" s="5"/>
      <c r="E12" s="39" t="s">
        <v>50</v>
      </c>
      <c r="F12" s="5"/>
      <c r="G12" s="35"/>
      <c r="H12" t="str">
        <f t="shared" si="2"/>
        <v/>
      </c>
      <c r="I12" t="str">
        <f>IF(G12&lt;&gt;"",INDEX('Grad point'!$E$4:$E$15,MATCH(SP!G12,'Grad point'!$D$4:$D$15,0)),"")</f>
        <v/>
      </c>
      <c r="J12" t="str">
        <f t="shared" si="0"/>
        <v/>
      </c>
      <c r="L12" s="6"/>
      <c r="M12" s="5"/>
      <c r="N12" s="5"/>
      <c r="O12" t="str">
        <f t="shared" si="3"/>
        <v/>
      </c>
      <c r="P12" t="str">
        <f>IF(N12&lt;&gt;"",INDEX('Grad point'!$E$4:$E$15,MATCH(SP!N12,'Grad point'!$D$4:$D$15,0)),"")</f>
        <v/>
      </c>
      <c r="Q12" t="str">
        <f t="shared" si="1"/>
        <v/>
      </c>
    </row>
    <row r="13" spans="2:21" x14ac:dyDescent="0.25">
      <c r="B13" s="38" t="s">
        <v>36</v>
      </c>
      <c r="C13" s="5"/>
      <c r="E13" s="6"/>
      <c r="F13" s="5"/>
      <c r="G13" s="35"/>
      <c r="H13" t="str">
        <f t="shared" si="2"/>
        <v/>
      </c>
      <c r="I13" t="str">
        <f>IF(G13&lt;&gt;"",INDEX('Grad point'!$E$4:$E$15,MATCH(SP!G13,'Grad point'!$D$4:$D$15,0)),"")</f>
        <v/>
      </c>
      <c r="J13" t="str">
        <f t="shared" si="0"/>
        <v/>
      </c>
      <c r="L13" s="6"/>
      <c r="M13" s="5"/>
      <c r="N13" s="5"/>
      <c r="O13" t="str">
        <f t="shared" si="3"/>
        <v/>
      </c>
      <c r="P13" t="str">
        <f>IF(N13&lt;&gt;"",INDEX('Grad point'!$E$4:$E$15,MATCH(SP!N13,'Grad point'!$D$4:$D$15,0)),"")</f>
        <v/>
      </c>
      <c r="Q13" t="str">
        <f t="shared" si="1"/>
        <v/>
      </c>
    </row>
    <row r="14" spans="2:21" x14ac:dyDescent="0.25">
      <c r="B14" s="38" t="s">
        <v>37</v>
      </c>
      <c r="C14" s="5"/>
      <c r="E14" s="6"/>
      <c r="F14" s="5"/>
      <c r="G14" s="35"/>
      <c r="H14" t="str">
        <f t="shared" si="2"/>
        <v/>
      </c>
      <c r="I14" t="str">
        <f>IF(G14&lt;&gt;"",INDEX('Grad point'!$E$4:$E$15,MATCH(SP!G14,'Grad point'!$D$4:$D$15,0)),"")</f>
        <v/>
      </c>
      <c r="J14" t="str">
        <f t="shared" si="0"/>
        <v/>
      </c>
      <c r="L14" s="6"/>
      <c r="M14" s="5"/>
      <c r="N14" s="5"/>
      <c r="O14" t="str">
        <f t="shared" si="3"/>
        <v/>
      </c>
      <c r="P14" t="str">
        <f>IF(N14&lt;&gt;"",INDEX('Grad point'!$E$4:$E$15,MATCH(SP!N14,'Grad point'!$D$4:$D$15,0)),"")</f>
        <v/>
      </c>
      <c r="Q14" t="str">
        <f t="shared" si="1"/>
        <v/>
      </c>
    </row>
    <row r="15" spans="2:21" x14ac:dyDescent="0.25">
      <c r="B15" s="5"/>
      <c r="C15" s="5"/>
      <c r="E15" s="6"/>
      <c r="F15" s="5"/>
      <c r="G15" s="35"/>
      <c r="H15" t="str">
        <f t="shared" si="2"/>
        <v/>
      </c>
      <c r="I15" t="str">
        <f>IF(G15&lt;&gt;"",INDEX('Grad point'!$E$4:$E$15,MATCH(SP!G15,'Grad point'!$D$4:$D$15,0)),"")</f>
        <v/>
      </c>
      <c r="J15" t="str">
        <f t="shared" si="0"/>
        <v/>
      </c>
      <c r="L15" s="6"/>
      <c r="M15" s="5"/>
      <c r="N15" s="5"/>
      <c r="O15" t="str">
        <f t="shared" si="3"/>
        <v/>
      </c>
      <c r="P15" t="str">
        <f>IF(N15&lt;&gt;"",INDEX('Grad point'!$E$4:$E$15,MATCH(SP!N15,'Grad point'!$D$4:$D$15,0)),"")</f>
        <v/>
      </c>
      <c r="Q15" t="str">
        <f t="shared" si="1"/>
        <v/>
      </c>
    </row>
    <row r="16" spans="2:21" x14ac:dyDescent="0.25">
      <c r="B16" s="5"/>
      <c r="C16" s="5"/>
      <c r="E16" s="6"/>
      <c r="F16" s="5"/>
      <c r="G16" s="35"/>
      <c r="H16" t="str">
        <f t="shared" si="2"/>
        <v/>
      </c>
      <c r="I16" t="str">
        <f>IF(G16&lt;&gt;"",INDEX('Grad point'!$E$4:$E$15,MATCH(SP!G16,'Grad point'!$D$4:$D$15,0)),"")</f>
        <v/>
      </c>
      <c r="J16" t="str">
        <f t="shared" si="0"/>
        <v/>
      </c>
      <c r="L16" s="6"/>
      <c r="M16" s="5"/>
      <c r="N16" s="5"/>
      <c r="O16" t="str">
        <f t="shared" si="3"/>
        <v/>
      </c>
      <c r="P16" t="str">
        <f>IF(N16&lt;&gt;"",INDEX('Grad point'!$E$4:$E$15,MATCH(SP!N16,'Grad point'!$D$4:$D$15,0)),"")</f>
        <v/>
      </c>
      <c r="Q16" t="str">
        <f t="shared" si="1"/>
        <v/>
      </c>
    </row>
    <row r="17" spans="2:23" x14ac:dyDescent="0.25">
      <c r="B17" s="5"/>
      <c r="C17" s="5"/>
      <c r="E17" s="6"/>
      <c r="F17" s="5"/>
      <c r="G17" s="35"/>
      <c r="H17" t="str">
        <f t="shared" si="2"/>
        <v/>
      </c>
      <c r="I17" t="str">
        <f>IF(G17&lt;&gt;"",INDEX('Grad point'!$E$4:$E$15,MATCH(SP!G17,'Grad point'!$D$4:$D$15,0)),"")</f>
        <v/>
      </c>
      <c r="J17" t="str">
        <f t="shared" si="0"/>
        <v/>
      </c>
      <c r="L17" s="6"/>
      <c r="M17" s="5"/>
      <c r="N17" s="5"/>
      <c r="O17" t="str">
        <f t="shared" si="3"/>
        <v/>
      </c>
      <c r="P17" t="str">
        <f>IF(N17&lt;&gt;"",INDEX('Grad point'!$E$4:$E$15,MATCH(SP!N17,'Grad point'!$D$4:$D$15,0)),"")</f>
        <v/>
      </c>
      <c r="Q17" t="str">
        <f t="shared" si="1"/>
        <v/>
      </c>
    </row>
    <row r="18" spans="2:23" ht="15.75" thickBot="1" x14ac:dyDescent="0.3">
      <c r="B18" s="5"/>
      <c r="C18" s="19"/>
      <c r="E18" s="20"/>
      <c r="F18" s="19"/>
      <c r="G18" s="36"/>
      <c r="H18" s="18" t="str">
        <f t="shared" si="2"/>
        <v/>
      </c>
      <c r="I18" s="18" t="str">
        <f>IF(G18&lt;&gt;"",INDEX('Grad point'!$E$4:$E$15,MATCH(SP!G18,'Grad point'!$D$4:$D$15,0)),"")</f>
        <v/>
      </c>
      <c r="J18" s="18" t="str">
        <f t="shared" si="0"/>
        <v/>
      </c>
      <c r="L18" s="20"/>
      <c r="M18" s="19"/>
      <c r="N18" s="19"/>
      <c r="O18" s="18" t="str">
        <f t="shared" si="3"/>
        <v/>
      </c>
      <c r="P18" s="18" t="str">
        <f>IF(N18&lt;&gt;"",INDEX('Grad point'!$E$4:$E$15,MATCH(SP!N18,'Grad point'!$D$4:$D$15,0)),"")</f>
        <v/>
      </c>
      <c r="Q18" s="18" t="str">
        <f t="shared" si="1"/>
        <v/>
      </c>
    </row>
    <row r="19" spans="2:23" ht="15.75" thickTop="1" x14ac:dyDescent="0.25">
      <c r="C19">
        <f>SUM(C10:C18)</f>
        <v>0</v>
      </c>
      <c r="E19" t="s">
        <v>1</v>
      </c>
      <c r="F19">
        <f>SUM(F10:F18)</f>
        <v>0</v>
      </c>
      <c r="H19">
        <f>SUM(H10:H18)</f>
        <v>0</v>
      </c>
      <c r="I19">
        <f>SUM(I10:I18)</f>
        <v>0</v>
      </c>
      <c r="J19">
        <f>SUM(J10:J18)</f>
        <v>0</v>
      </c>
      <c r="L19" t="s">
        <v>1</v>
      </c>
      <c r="M19">
        <f>SUM(M10:M18)</f>
        <v>0</v>
      </c>
      <c r="O19">
        <f>SUM(O10:O18)</f>
        <v>0</v>
      </c>
      <c r="P19">
        <f>SUM(P10:P18)</f>
        <v>0</v>
      </c>
      <c r="Q19">
        <f>SUM(Q10:Q18)</f>
        <v>0</v>
      </c>
      <c r="T19" s="7"/>
    </row>
    <row r="20" spans="2:23" x14ac:dyDescent="0.25">
      <c r="T20" s="7"/>
    </row>
    <row r="21" spans="2:23" x14ac:dyDescent="0.25">
      <c r="T21" s="7"/>
    </row>
    <row r="22" spans="2:23" ht="18.75" x14ac:dyDescent="0.3">
      <c r="C22" s="51" t="s">
        <v>53</v>
      </c>
      <c r="D22" s="51"/>
      <c r="E22" s="51"/>
      <c r="F22" s="51"/>
      <c r="G22" s="51"/>
      <c r="H22" s="51"/>
      <c r="I22" s="51"/>
      <c r="J22" s="51"/>
      <c r="W22" s="7"/>
    </row>
    <row r="23" spans="2:23" ht="15.75" thickBot="1" x14ac:dyDescent="0.3">
      <c r="E23" s="33" t="s">
        <v>45</v>
      </c>
      <c r="F23" s="31"/>
      <c r="G23" s="18"/>
      <c r="H23" s="18"/>
      <c r="W23" s="7"/>
    </row>
    <row r="24" spans="2:23" ht="15.75" thickTop="1" x14ac:dyDescent="0.25">
      <c r="E24" s="1" t="s">
        <v>34</v>
      </c>
      <c r="F24" s="32" t="str">
        <f>IF($C10&gt;0, "OK","Need")</f>
        <v>Need</v>
      </c>
      <c r="G24" t="s">
        <v>28</v>
      </c>
    </row>
    <row r="25" spans="2:23" x14ac:dyDescent="0.25">
      <c r="E25" s="1" t="s">
        <v>38</v>
      </c>
      <c r="F25" s="26" t="str">
        <f>IF(F10=3,IF(H10&lt;&gt;"","OK","Need"),"Need")</f>
        <v>Need</v>
      </c>
      <c r="G25" t="s">
        <v>44</v>
      </c>
      <c r="I25" s="44" t="s">
        <v>74</v>
      </c>
    </row>
    <row r="26" spans="2:23" x14ac:dyDescent="0.25">
      <c r="E26" s="1" t="s">
        <v>47</v>
      </c>
      <c r="F26" s="26" t="str">
        <f>IF(C12&gt;0,"OK","Need")</f>
        <v>Need</v>
      </c>
      <c r="G26" t="s">
        <v>48</v>
      </c>
    </row>
    <row r="27" spans="2:23" x14ac:dyDescent="0.25">
      <c r="E27" s="7" t="s">
        <v>62</v>
      </c>
      <c r="F27" s="26" t="str">
        <f>IF(F11&gt;0,"OK",IF(F12&gt;0,"OK","Need"))</f>
        <v>Need</v>
      </c>
      <c r="G27" t="s">
        <v>29</v>
      </c>
    </row>
    <row r="28" spans="2:23" x14ac:dyDescent="0.25">
      <c r="E28" s="1" t="s">
        <v>37</v>
      </c>
      <c r="F28" s="26" t="str">
        <f>IF(C14&gt;0,"OK","Need")</f>
        <v>Need</v>
      </c>
      <c r="G28" t="s">
        <v>29</v>
      </c>
    </row>
    <row r="29" spans="2:23" x14ac:dyDescent="0.25">
      <c r="D29" s="7" t="s">
        <v>31</v>
      </c>
      <c r="E29">
        <f>C11+F19</f>
        <v>0</v>
      </c>
      <c r="F29" s="27"/>
    </row>
    <row r="30" spans="2:23" x14ac:dyDescent="0.25">
      <c r="D30" s="7" t="s">
        <v>32</v>
      </c>
      <c r="E30">
        <f>M19</f>
        <v>0</v>
      </c>
      <c r="F30" s="27"/>
    </row>
    <row r="31" spans="2:23" x14ac:dyDescent="0.25">
      <c r="D31" s="7" t="s">
        <v>33</v>
      </c>
      <c r="E31">
        <f>E29+E30</f>
        <v>0</v>
      </c>
      <c r="F31" s="27"/>
    </row>
    <row r="32" spans="2:23" x14ac:dyDescent="0.25">
      <c r="D32" s="7" t="s">
        <v>30</v>
      </c>
      <c r="E32">
        <f>C19+F19</f>
        <v>0</v>
      </c>
      <c r="F32" s="27"/>
      <c r="I32" t="s">
        <v>73</v>
      </c>
    </row>
    <row r="33" spans="4:11" x14ac:dyDescent="0.25">
      <c r="D33" s="7" t="s">
        <v>4</v>
      </c>
      <c r="E33" s="2" t="str">
        <f>IF(E36&gt;0,E32/I36,"")</f>
        <v/>
      </c>
      <c r="F33" s="28" t="str">
        <f>IF(E36&gt;0, IF(E32&gt;=J33,"OK","Too Low"),"Too Low")</f>
        <v>Too Low</v>
      </c>
      <c r="G33" t="s">
        <v>71</v>
      </c>
      <c r="I33" s="2">
        <v>0.5</v>
      </c>
      <c r="J33">
        <f>I33*H$6</f>
        <v>15</v>
      </c>
      <c r="K33" t="s">
        <v>3</v>
      </c>
    </row>
    <row r="34" spans="4:11" x14ac:dyDescent="0.25">
      <c r="D34" s="7" t="s">
        <v>2</v>
      </c>
      <c r="E34" s="2" t="str">
        <f>IF(E36&gt;0,E31/I36,"")</f>
        <v/>
      </c>
      <c r="F34" s="28" t="str">
        <f>IF(E36&gt;0, IF(E31&gt;=J34,"OK","Too Low"),"Too Low")</f>
        <v>Too Low</v>
      </c>
      <c r="G34" t="s">
        <v>71</v>
      </c>
      <c r="I34" s="2">
        <v>0.6</v>
      </c>
      <c r="J34">
        <f>I34*H$6</f>
        <v>18</v>
      </c>
      <c r="K34" t="s">
        <v>3</v>
      </c>
    </row>
    <row r="35" spans="4:11" x14ac:dyDescent="0.25">
      <c r="D35" s="7" t="s">
        <v>64</v>
      </c>
      <c r="E35">
        <f>C13+C14</f>
        <v>0</v>
      </c>
      <c r="F35" s="29" t="str">
        <f>IF(C13+C14&gt;6, "Too Many",IF(SUM(C12:C13)&gt;=1,"OK","Too Low"))</f>
        <v>Too Low</v>
      </c>
      <c r="G35" t="s">
        <v>63</v>
      </c>
    </row>
    <row r="36" spans="4:11" x14ac:dyDescent="0.25">
      <c r="D36" t="s">
        <v>65</v>
      </c>
      <c r="E36">
        <f>C19+F19+M19</f>
        <v>0</v>
      </c>
      <c r="F36" s="28" t="str">
        <f>IF(E36&lt;&gt;I36, IF(E36&gt;I36, "Too High","Too Low"),"OK")</f>
        <v>Too Low</v>
      </c>
      <c r="G36" t="s">
        <v>70</v>
      </c>
      <c r="I36">
        <f>H6</f>
        <v>30</v>
      </c>
    </row>
    <row r="37" spans="4:11" ht="15.75" thickBot="1" x14ac:dyDescent="0.3">
      <c r="D37" t="s">
        <v>22</v>
      </c>
      <c r="E37">
        <f>IF((J19+Q19)&gt;0,(J19+Q19)/(H19+O19),0)</f>
        <v>0</v>
      </c>
      <c r="F37" s="30" t="str">
        <f>IF(E37&gt;0,IF(E37&gt;=3,"OK","Too Low"),"Too Low")</f>
        <v>Too Low</v>
      </c>
      <c r="G37" t="s">
        <v>25</v>
      </c>
    </row>
  </sheetData>
  <sheetProtection password="CD7E" sheet="1" objects="1" scenarios="1"/>
  <mergeCells count="6">
    <mergeCell ref="L8:Q8"/>
    <mergeCell ref="C22:J22"/>
    <mergeCell ref="D3:G3"/>
    <mergeCell ref="J3:K3"/>
    <mergeCell ref="B8:C8"/>
    <mergeCell ref="E8:J8"/>
  </mergeCells>
  <conditionalFormatting sqref="F24:F28">
    <cfRule type="cellIs" dxfId="4" priority="4" operator="equal">
      <formula>"OK"</formula>
    </cfRule>
    <cfRule type="cellIs" dxfId="3" priority="5" operator="equal">
      <formula>"Need"</formula>
    </cfRule>
  </conditionalFormatting>
  <conditionalFormatting sqref="F33:F37">
    <cfRule type="cellIs" dxfId="2" priority="1" operator="equal">
      <formula>"OK"</formula>
    </cfRule>
    <cfRule type="cellIs" dxfId="1" priority="2" operator="equal">
      <formula>"Too High"</formula>
    </cfRule>
    <cfRule type="cellIs" dxfId="0" priority="3" operator="equal">
      <formula>"Too Low"</formula>
    </cfRule>
  </conditionalFormatting>
  <dataValidations count="5">
    <dataValidation type="textLength" allowBlank="1" showInputMessage="1" showErrorMessage="1" sqref="B15:B18 E13:E18 L10:L18">
      <formula1>1</formula1>
      <formula2>9</formula2>
    </dataValidation>
    <dataValidation type="decimal" allowBlank="1" showInputMessage="1" showErrorMessage="1" error="Must be a number 0.5 to 9" sqref="C10:C18">
      <formula1>0.5</formula1>
      <formula2>9</formula2>
    </dataValidation>
    <dataValidation type="textLength" allowBlank="1" showInputMessage="1" showErrorMessage="1" sqref="G10:G18 N10:N18">
      <formula1>1</formula1>
      <formula2>2</formula2>
    </dataValidation>
    <dataValidation type="whole" allowBlank="1" showInputMessage="1" showErrorMessage="1" error="Must be a number 1-9" sqref="F10:F18">
      <formula1>1</formula1>
      <formula2>9</formula2>
    </dataValidation>
    <dataValidation type="whole" allowBlank="1" showInputMessage="1" showErrorMessage="1" error="Must be a number 1 to 9" sqref="M10:M18">
      <formula1>1</formula1>
      <formula2>9</formula2>
    </dataValidation>
  </dataValidations>
  <pageMargins left="0.7" right="0.7" top="0.75" bottom="0.75" header="0.3" footer="0.3"/>
  <pageSetup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Reset_SP">
                <anchor moveWithCells="1" sizeWithCells="1">
                  <from>
                    <xdr:col>11</xdr:col>
                    <xdr:colOff>0</xdr:colOff>
                    <xdr:row>4</xdr:row>
                    <xdr:rowOff>9525</xdr:rowOff>
                  </from>
                  <to>
                    <xdr:col>13</xdr:col>
                    <xdr:colOff>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B2:E17"/>
  <sheetViews>
    <sheetView workbookViewId="0">
      <selection activeCell="E25" sqref="E25"/>
    </sheetView>
  </sheetViews>
  <sheetFormatPr defaultColWidth="8.85546875" defaultRowHeight="15" x14ac:dyDescent="0.25"/>
  <sheetData>
    <row r="2" spans="2:5" x14ac:dyDescent="0.25">
      <c r="B2" s="8"/>
      <c r="C2" s="8"/>
      <c r="D2" s="8"/>
    </row>
    <row r="3" spans="2:5" x14ac:dyDescent="0.25">
      <c r="B3" s="8"/>
      <c r="C3" s="8"/>
      <c r="D3" s="10" t="s">
        <v>5</v>
      </c>
      <c r="E3" t="s">
        <v>15</v>
      </c>
    </row>
    <row r="4" spans="2:5" x14ac:dyDescent="0.25">
      <c r="B4" s="8"/>
      <c r="D4" s="9" t="s">
        <v>13</v>
      </c>
      <c r="E4" s="8">
        <v>4</v>
      </c>
    </row>
    <row r="5" spans="2:5" x14ac:dyDescent="0.25">
      <c r="B5" s="8"/>
      <c r="D5" s="9" t="s">
        <v>12</v>
      </c>
      <c r="E5" s="8">
        <v>3.7</v>
      </c>
    </row>
    <row r="6" spans="2:5" x14ac:dyDescent="0.25">
      <c r="B6" s="8"/>
      <c r="D6" s="9" t="s">
        <v>14</v>
      </c>
      <c r="E6" s="8">
        <v>4</v>
      </c>
    </row>
    <row r="7" spans="2:5" x14ac:dyDescent="0.25">
      <c r="B7" s="8"/>
      <c r="D7" s="9" t="s">
        <v>10</v>
      </c>
      <c r="E7" s="8">
        <v>2.7</v>
      </c>
    </row>
    <row r="8" spans="2:5" x14ac:dyDescent="0.25">
      <c r="B8" s="8"/>
      <c r="D8" s="9" t="s">
        <v>16</v>
      </c>
      <c r="E8" s="8">
        <v>3</v>
      </c>
    </row>
    <row r="9" spans="2:5" x14ac:dyDescent="0.25">
      <c r="B9" s="8"/>
      <c r="D9" s="9" t="s">
        <v>11</v>
      </c>
      <c r="E9" s="8">
        <v>3.3</v>
      </c>
    </row>
    <row r="10" spans="2:5" x14ac:dyDescent="0.25">
      <c r="B10" s="8"/>
      <c r="D10" s="9" t="s">
        <v>8</v>
      </c>
      <c r="E10" s="8">
        <v>2</v>
      </c>
    </row>
    <row r="11" spans="2:5" x14ac:dyDescent="0.25">
      <c r="B11" s="8"/>
      <c r="D11" s="9" t="s">
        <v>7</v>
      </c>
      <c r="E11" s="8">
        <v>1.7</v>
      </c>
    </row>
    <row r="12" spans="2:5" x14ac:dyDescent="0.25">
      <c r="B12" s="8"/>
      <c r="D12" s="9" t="s">
        <v>9</v>
      </c>
      <c r="E12" s="8">
        <v>2.2999999999999998</v>
      </c>
    </row>
    <row r="13" spans="2:5" x14ac:dyDescent="0.25">
      <c r="B13" s="8"/>
      <c r="D13" s="9" t="s">
        <v>17</v>
      </c>
      <c r="E13" s="8">
        <v>1</v>
      </c>
    </row>
    <row r="14" spans="2:5" x14ac:dyDescent="0.25">
      <c r="B14" s="8"/>
      <c r="D14" s="9" t="s">
        <v>6</v>
      </c>
      <c r="E14" s="8">
        <v>1.3</v>
      </c>
    </row>
    <row r="15" spans="2:5" x14ac:dyDescent="0.25">
      <c r="B15" s="8"/>
      <c r="D15" s="9" t="s">
        <v>18</v>
      </c>
      <c r="E15" s="8">
        <v>0</v>
      </c>
    </row>
    <row r="17" spans="4:5" x14ac:dyDescent="0.25">
      <c r="D17" s="11" t="s">
        <v>16</v>
      </c>
      <c r="E17">
        <f>INDEX($E$4:$E$15, MATCH(D17,$D$4:$D$15,0))</f>
        <v>3</v>
      </c>
    </row>
  </sheetData>
  <sheetProtection sheet="1" objects="1" scenarios="1"/>
  <sortState ref="D4:E15">
    <sortCondition ref="D4:D1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E&amp;E</vt:lpstr>
      <vt:lpstr>M&amp;M</vt:lpstr>
      <vt:lpstr>SP</vt:lpstr>
      <vt:lpstr>Grad point</vt:lpstr>
      <vt:lpstr>'E&amp;E'!Print_Area</vt:lpstr>
      <vt:lpstr>'M&amp;M'!Print_Area</vt:lpstr>
      <vt:lpstr>SP!Print_Area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Shannon Bros-Seemann</cp:lastModifiedBy>
  <cp:lastPrinted>2013-10-09T16:56:19Z</cp:lastPrinted>
  <dcterms:created xsi:type="dcterms:W3CDTF">2013-09-11T18:49:55Z</dcterms:created>
  <dcterms:modified xsi:type="dcterms:W3CDTF">2014-05-21T23:15:47Z</dcterms:modified>
</cp:coreProperties>
</file>