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G:\Other computers\My PC\Desktop\Working Folder\Programs\"/>
    </mc:Choice>
  </mc:AlternateContent>
  <xr:revisionPtr revIDLastSave="0" documentId="13_ncr:1_{070FE50A-1D1C-4035-A100-451164D873C9}" xr6:coauthVersionLast="47" xr6:coauthVersionMax="47" xr10:uidLastSave="{00000000-0000-0000-0000-000000000000}"/>
  <bookViews>
    <workbookView xWindow="-96" yWindow="-96" windowWidth="20928" windowHeight="12552" tabRatio="941" activeTab="1" xr2:uid="{00000000-000D-0000-FFFF-FFFF00000000}"/>
  </bookViews>
  <sheets>
    <sheet name="Program Information" sheetId="10" r:id="rId1"/>
    <sheet name="Budget" sheetId="1" r:id="rId2"/>
    <sheet name="Year 1 Projection" sheetId="4" r:id="rId3"/>
    <sheet name="Year 2 Projection " sheetId="12" r:id="rId4"/>
    <sheet name="Year 3 Projection" sheetId="13" r:id="rId5"/>
    <sheet name="Year 4 Projection" sheetId="14" r:id="rId6"/>
    <sheet name="Year 5 Projection" sheetId="15" r:id="rId7"/>
    <sheet name="Schedule 2322 Salaries" sheetId="7" r:id="rId8"/>
  </sheets>
  <definedNames>
    <definedName name="LA">'Schedule 2322 Salaries'!$B:$B</definedName>
    <definedName name="LB">'Schedule 2322 Salaries'!$C:$C</definedName>
    <definedName name="LC">'Schedule 2322 Salaries'!$D:$D</definedName>
    <definedName name="LD">'Schedule 2322 Salaries'!$E:$E</definedName>
    <definedName name="_xlnm.Print_Area" localSheetId="1">Budget!$A$1:$G$63</definedName>
    <definedName name="_xlnm.Print_Area" localSheetId="0">'Program Information'!$A$1:$B$46</definedName>
    <definedName name="_xlnm.Print_Titles" localSheetId="1">Budget!$1:$7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1" l="1"/>
  <c r="E20" i="1"/>
  <c r="D20" i="1"/>
  <c r="C20" i="1"/>
  <c r="F19" i="1"/>
  <c r="E19" i="1"/>
  <c r="D19" i="1"/>
  <c r="C19" i="1"/>
  <c r="B20" i="1"/>
  <c r="B19" i="1"/>
  <c r="F40" i="1" l="1"/>
  <c r="E40" i="1"/>
  <c r="D40" i="1"/>
  <c r="C40" i="1"/>
  <c r="B40" i="1"/>
  <c r="O31" i="15"/>
  <c r="F41" i="1" s="1"/>
  <c r="P26" i="15"/>
  <c r="Q26" i="15" s="1"/>
  <c r="N23" i="13"/>
  <c r="O23" i="13" s="1"/>
  <c r="O30" i="14"/>
  <c r="O29" i="14"/>
  <c r="P29" i="14" s="1"/>
  <c r="P26" i="14"/>
  <c r="Q26" i="14" s="1"/>
  <c r="O30" i="13"/>
  <c r="O29" i="13"/>
  <c r="P26" i="13"/>
  <c r="Q26" i="13" s="1"/>
  <c r="P30" i="12"/>
  <c r="P29" i="12"/>
  <c r="P26" i="12"/>
  <c r="Q26" i="12" s="1"/>
  <c r="Q30" i="15" l="1"/>
  <c r="P31" i="15"/>
  <c r="P23" i="13"/>
  <c r="O31" i="14"/>
  <c r="Q29" i="14"/>
  <c r="P30" i="14"/>
  <c r="P31" i="14" s="1"/>
  <c r="E41" i="1" s="1"/>
  <c r="P30" i="13"/>
  <c r="Q30" i="13" s="1"/>
  <c r="O31" i="13"/>
  <c r="D41" i="1" s="1"/>
  <c r="P29" i="13"/>
  <c r="P31" i="13" s="1"/>
  <c r="Q29" i="12"/>
  <c r="P31" i="12"/>
  <c r="Q30" i="12"/>
  <c r="O31" i="12"/>
  <c r="C41" i="1" s="1"/>
  <c r="F5" i="1"/>
  <c r="D5" i="1"/>
  <c r="B6" i="1"/>
  <c r="A6" i="1"/>
  <c r="Q31" i="12" l="1"/>
  <c r="Q29" i="15"/>
  <c r="Q31" i="15" s="1"/>
  <c r="Q23" i="13"/>
  <c r="Q30" i="14"/>
  <c r="Q31" i="14"/>
  <c r="Q29" i="13"/>
  <c r="Q31" i="13" s="1"/>
  <c r="I54" i="1"/>
  <c r="P20" i="4" l="1"/>
  <c r="Q20" i="4" s="1"/>
  <c r="H14" i="15" l="1"/>
  <c r="H15" i="15"/>
  <c r="H16" i="15"/>
  <c r="H17" i="15"/>
  <c r="H18" i="15"/>
  <c r="H19" i="15"/>
  <c r="H20" i="15"/>
  <c r="H21" i="15"/>
  <c r="H22" i="15"/>
  <c r="H23" i="15"/>
  <c r="H13" i="15"/>
  <c r="H14" i="14"/>
  <c r="H15" i="14"/>
  <c r="H16" i="14"/>
  <c r="H17" i="14"/>
  <c r="H18" i="14"/>
  <c r="H19" i="14"/>
  <c r="H20" i="14"/>
  <c r="H21" i="14"/>
  <c r="H22" i="14"/>
  <c r="H23" i="14"/>
  <c r="H13" i="14"/>
  <c r="G13" i="15"/>
  <c r="G14" i="15" s="1"/>
  <c r="G15" i="15" s="1"/>
  <c r="G16" i="15" s="1"/>
  <c r="G17" i="15" s="1"/>
  <c r="G18" i="15" s="1"/>
  <c r="G19" i="15" s="1"/>
  <c r="G20" i="15" s="1"/>
  <c r="G21" i="15" s="1"/>
  <c r="G22" i="15" s="1"/>
  <c r="G23" i="15" s="1"/>
  <c r="N16" i="15"/>
  <c r="N21" i="15"/>
  <c r="N17" i="15"/>
  <c r="N19" i="15"/>
  <c r="N18" i="15"/>
  <c r="N23" i="15"/>
  <c r="N20" i="15"/>
  <c r="N22" i="15"/>
  <c r="N14" i="15"/>
  <c r="N15" i="15"/>
  <c r="N13" i="15"/>
  <c r="H12" i="15" l="1"/>
  <c r="H7" i="15"/>
  <c r="H6" i="15"/>
  <c r="H5" i="15"/>
  <c r="H4" i="15"/>
  <c r="H11" i="15"/>
  <c r="H3" i="15"/>
  <c r="H10" i="15"/>
  <c r="H9" i="15"/>
  <c r="H8" i="15"/>
  <c r="O16" i="15"/>
  <c r="P16" i="15" s="1"/>
  <c r="Q16" i="15" s="1"/>
  <c r="O13" i="15"/>
  <c r="O15" i="15"/>
  <c r="P15" i="15" s="1"/>
  <c r="Q15" i="15" s="1"/>
  <c r="O17" i="15"/>
  <c r="P17" i="15" s="1"/>
  <c r="Q17" i="15" s="1"/>
  <c r="O21" i="15"/>
  <c r="P21" i="15" s="1"/>
  <c r="Q21" i="15" s="1"/>
  <c r="O18" i="15"/>
  <c r="P18" i="15" s="1"/>
  <c r="O14" i="15"/>
  <c r="O20" i="15"/>
  <c r="P20" i="15" s="1"/>
  <c r="Q20" i="15" s="1"/>
  <c r="O22" i="15"/>
  <c r="P22" i="15" s="1"/>
  <c r="Q22" i="15" s="1"/>
  <c r="O19" i="15"/>
  <c r="P19" i="15" s="1"/>
  <c r="Q19" i="15" s="1"/>
  <c r="O23" i="15"/>
  <c r="P23" i="15" s="1"/>
  <c r="F24" i="15"/>
  <c r="I13" i="15"/>
  <c r="G3" i="15"/>
  <c r="G4" i="15" s="1"/>
  <c r="G5" i="15" s="1"/>
  <c r="F24" i="14"/>
  <c r="G13" i="14"/>
  <c r="G3" i="14"/>
  <c r="G4" i="14" s="1"/>
  <c r="H14" i="13"/>
  <c r="H15" i="13"/>
  <c r="H16" i="13"/>
  <c r="H17" i="13"/>
  <c r="H18" i="13"/>
  <c r="H19" i="13"/>
  <c r="H20" i="13"/>
  <c r="H21" i="13"/>
  <c r="H22" i="13"/>
  <c r="H23" i="13"/>
  <c r="R23" i="13" s="1"/>
  <c r="H13" i="13"/>
  <c r="F24" i="13"/>
  <c r="G13" i="13"/>
  <c r="G3" i="13"/>
  <c r="G4" i="13" s="1"/>
  <c r="H14" i="12"/>
  <c r="H15" i="12"/>
  <c r="H16" i="12"/>
  <c r="H17" i="12"/>
  <c r="H18" i="12"/>
  <c r="H19" i="12"/>
  <c r="H20" i="12"/>
  <c r="H21" i="12"/>
  <c r="H22" i="12"/>
  <c r="H23" i="12"/>
  <c r="H13" i="12"/>
  <c r="G13" i="12"/>
  <c r="G14" i="12" s="1"/>
  <c r="G15" i="12" s="1"/>
  <c r="G16" i="12" s="1"/>
  <c r="G17" i="12" s="1"/>
  <c r="G18" i="12" s="1"/>
  <c r="G19" i="12" s="1"/>
  <c r="G20" i="12" s="1"/>
  <c r="G21" i="12" s="1"/>
  <c r="G22" i="12" s="1"/>
  <c r="G23" i="12" s="1"/>
  <c r="G3" i="12"/>
  <c r="G4" i="12" s="1"/>
  <c r="H9" i="14"/>
  <c r="N18" i="12"/>
  <c r="N15" i="13"/>
  <c r="N16" i="12"/>
  <c r="N22" i="14"/>
  <c r="N13" i="13"/>
  <c r="N14" i="14"/>
  <c r="N22" i="12"/>
  <c r="N16" i="13"/>
  <c r="N18" i="14"/>
  <c r="N18" i="13"/>
  <c r="N15" i="12"/>
  <c r="N13" i="14"/>
  <c r="N17" i="13"/>
  <c r="N19" i="14"/>
  <c r="N23" i="14"/>
  <c r="N20" i="14"/>
  <c r="N13" i="12"/>
  <c r="N19" i="12"/>
  <c r="N17" i="12"/>
  <c r="N20" i="12"/>
  <c r="N21" i="12"/>
  <c r="N14" i="12"/>
  <c r="N17" i="14"/>
  <c r="N16" i="14"/>
  <c r="N21" i="14"/>
  <c r="N15" i="14"/>
  <c r="N23" i="12"/>
  <c r="N14" i="13"/>
  <c r="P14" i="15" l="1"/>
  <c r="Q18" i="15"/>
  <c r="P13" i="15"/>
  <c r="H10" i="14"/>
  <c r="H8" i="14"/>
  <c r="H11" i="14"/>
  <c r="E22" i="1"/>
  <c r="H7" i="14"/>
  <c r="H6" i="14"/>
  <c r="H3" i="14"/>
  <c r="I3" i="14" s="1"/>
  <c r="H5" i="14"/>
  <c r="H12" i="14"/>
  <c r="H24" i="14" s="1"/>
  <c r="H4" i="14"/>
  <c r="I4" i="14" s="1"/>
  <c r="I3" i="15"/>
  <c r="I5" i="15"/>
  <c r="I4" i="15"/>
  <c r="Q23" i="15"/>
  <c r="G6" i="15"/>
  <c r="I13" i="14"/>
  <c r="O14" i="14"/>
  <c r="O15" i="14"/>
  <c r="O16" i="14"/>
  <c r="O17" i="14"/>
  <c r="O18" i="14"/>
  <c r="O13" i="14"/>
  <c r="O19" i="14"/>
  <c r="O20" i="14"/>
  <c r="O21" i="14"/>
  <c r="O22" i="14"/>
  <c r="O23" i="14"/>
  <c r="G5" i="14"/>
  <c r="G14" i="14"/>
  <c r="I13" i="13"/>
  <c r="I14" i="12"/>
  <c r="I20" i="12"/>
  <c r="O14" i="13"/>
  <c r="O16" i="13"/>
  <c r="O18" i="13"/>
  <c r="O13" i="13"/>
  <c r="O15" i="13"/>
  <c r="O17" i="13"/>
  <c r="G5" i="13"/>
  <c r="G14" i="13"/>
  <c r="I13" i="12"/>
  <c r="I23" i="12"/>
  <c r="I16" i="12"/>
  <c r="I17" i="12"/>
  <c r="I19" i="12"/>
  <c r="I21" i="12"/>
  <c r="I22" i="12"/>
  <c r="I15" i="12"/>
  <c r="I18" i="12"/>
  <c r="O19" i="12"/>
  <c r="O15" i="12"/>
  <c r="O20" i="12"/>
  <c r="O14" i="12"/>
  <c r="O22" i="12"/>
  <c r="O18" i="12"/>
  <c r="O16" i="12"/>
  <c r="O21" i="12"/>
  <c r="O17" i="12"/>
  <c r="O13" i="12"/>
  <c r="F24" i="12"/>
  <c r="O23" i="12"/>
  <c r="G5" i="12"/>
  <c r="N19" i="13"/>
  <c r="N4" i="15"/>
  <c r="N10" i="15"/>
  <c r="N8" i="15"/>
  <c r="N12" i="14"/>
  <c r="N22" i="13"/>
  <c r="N4" i="14"/>
  <c r="N10" i="14"/>
  <c r="N5" i="14"/>
  <c r="N5" i="15"/>
  <c r="N8" i="14"/>
  <c r="N6" i="14"/>
  <c r="N6" i="15"/>
  <c r="N9" i="14"/>
  <c r="N20" i="13"/>
  <c r="N3" i="15"/>
  <c r="N7" i="14"/>
  <c r="N21" i="13"/>
  <c r="N9" i="15"/>
  <c r="N11" i="15"/>
  <c r="N3" i="14"/>
  <c r="N12" i="15"/>
  <c r="N7" i="15"/>
  <c r="N11" i="14"/>
  <c r="Q14" i="15" l="1"/>
  <c r="E24" i="1"/>
  <c r="E56" i="1" s="1"/>
  <c r="Q13" i="15"/>
  <c r="O8" i="14"/>
  <c r="P8" i="14" s="1"/>
  <c r="R8" i="14" s="1"/>
  <c r="O5" i="14"/>
  <c r="P5" i="14" s="1"/>
  <c r="R5" i="14" s="1"/>
  <c r="O4" i="14"/>
  <c r="P4" i="14" s="1"/>
  <c r="R4" i="14" s="1"/>
  <c r="O6" i="14"/>
  <c r="P6" i="14" s="1"/>
  <c r="R6" i="14" s="1"/>
  <c r="O3" i="14"/>
  <c r="O24" i="14" s="1"/>
  <c r="O12" i="15"/>
  <c r="P12" i="15" s="1"/>
  <c r="R12" i="15" s="1"/>
  <c r="O7" i="15"/>
  <c r="P7" i="15" s="1"/>
  <c r="R7" i="15" s="1"/>
  <c r="O8" i="15"/>
  <c r="P8" i="15" s="1"/>
  <c r="R8" i="15" s="1"/>
  <c r="O9" i="15"/>
  <c r="P9" i="15" s="1"/>
  <c r="R9" i="15" s="1"/>
  <c r="O10" i="15"/>
  <c r="P10" i="15" s="1"/>
  <c r="R10" i="15" s="1"/>
  <c r="O11" i="15"/>
  <c r="P11" i="15" s="1"/>
  <c r="R11" i="15" s="1"/>
  <c r="H24" i="15"/>
  <c r="O6" i="15"/>
  <c r="O4" i="15"/>
  <c r="O5" i="15"/>
  <c r="O3" i="15"/>
  <c r="O24" i="15" s="1"/>
  <c r="R16" i="15"/>
  <c r="R23" i="15"/>
  <c r="I6" i="15"/>
  <c r="G7" i="15"/>
  <c r="R20" i="15"/>
  <c r="R17" i="15"/>
  <c r="R15" i="15"/>
  <c r="R18" i="15"/>
  <c r="I14" i="15"/>
  <c r="R14" i="15"/>
  <c r="R22" i="15"/>
  <c r="R13" i="15"/>
  <c r="R21" i="15"/>
  <c r="O9" i="14"/>
  <c r="O7" i="14"/>
  <c r="O12" i="14"/>
  <c r="O11" i="14"/>
  <c r="O10" i="14"/>
  <c r="P21" i="14"/>
  <c r="R21" i="14" s="1"/>
  <c r="P13" i="14"/>
  <c r="I14" i="14"/>
  <c r="G15" i="14"/>
  <c r="P22" i="14"/>
  <c r="R22" i="14" s="1"/>
  <c r="I5" i="14"/>
  <c r="G6" i="14"/>
  <c r="P20" i="14"/>
  <c r="R20" i="14" s="1"/>
  <c r="P18" i="14"/>
  <c r="P14" i="14"/>
  <c r="P23" i="14"/>
  <c r="R23" i="14" s="1"/>
  <c r="P19" i="14"/>
  <c r="R19" i="14" s="1"/>
  <c r="P17" i="14"/>
  <c r="R17" i="14" s="1"/>
  <c r="P15" i="14"/>
  <c r="R15" i="14" s="1"/>
  <c r="P16" i="14"/>
  <c r="R16" i="14" s="1"/>
  <c r="O19" i="13"/>
  <c r="O21" i="13"/>
  <c r="O20" i="13"/>
  <c r="O22" i="13"/>
  <c r="P18" i="13"/>
  <c r="P14" i="13"/>
  <c r="P16" i="13"/>
  <c r="R16" i="13" s="1"/>
  <c r="P15" i="13"/>
  <c r="R15" i="13" s="1"/>
  <c r="P17" i="13"/>
  <c r="R17" i="13" s="1"/>
  <c r="I14" i="13"/>
  <c r="G15" i="13"/>
  <c r="P13" i="13"/>
  <c r="G6" i="13"/>
  <c r="P13" i="12"/>
  <c r="P19" i="12"/>
  <c r="P21" i="12"/>
  <c r="R21" i="12" s="1"/>
  <c r="P16" i="12"/>
  <c r="R16" i="12" s="1"/>
  <c r="P17" i="12"/>
  <c r="R17" i="12" s="1"/>
  <c r="P18" i="12"/>
  <c r="P14" i="12"/>
  <c r="P15" i="12"/>
  <c r="R15" i="12" s="1"/>
  <c r="P22" i="12"/>
  <c r="R22" i="12" s="1"/>
  <c r="P20" i="12"/>
  <c r="G6" i="12"/>
  <c r="P23" i="12"/>
  <c r="O21" i="4"/>
  <c r="B41" i="1" s="1"/>
  <c r="P19" i="4"/>
  <c r="Q19" i="4" s="1"/>
  <c r="O33" i="15" l="1"/>
  <c r="F39" i="1"/>
  <c r="O33" i="14"/>
  <c r="E39" i="1"/>
  <c r="R14" i="14"/>
  <c r="R18" i="13"/>
  <c r="R18" i="14"/>
  <c r="E28" i="1"/>
  <c r="E27" i="1"/>
  <c r="E34" i="1"/>
  <c r="E26" i="1"/>
  <c r="E29" i="1"/>
  <c r="P3" i="14"/>
  <c r="R13" i="14"/>
  <c r="R13" i="13"/>
  <c r="R14" i="13"/>
  <c r="Q7" i="15"/>
  <c r="Q11" i="15"/>
  <c r="Q9" i="15"/>
  <c r="Q8" i="15"/>
  <c r="I15" i="15"/>
  <c r="P4" i="15"/>
  <c r="R4" i="15" s="1"/>
  <c r="R19" i="15"/>
  <c r="P3" i="15"/>
  <c r="P5" i="15"/>
  <c r="R5" i="15" s="1"/>
  <c r="Q12" i="15"/>
  <c r="Q10" i="15"/>
  <c r="I7" i="15"/>
  <c r="G8" i="15"/>
  <c r="P6" i="15"/>
  <c r="R6" i="15" s="1"/>
  <c r="Q4" i="14"/>
  <c r="Q16" i="14"/>
  <c r="Q14" i="14"/>
  <c r="Q6" i="14"/>
  <c r="Q15" i="14"/>
  <c r="Q17" i="14"/>
  <c r="Q21" i="14"/>
  <c r="Q19" i="14"/>
  <c r="P7" i="14"/>
  <c r="R7" i="14" s="1"/>
  <c r="P9" i="14"/>
  <c r="R9" i="14" s="1"/>
  <c r="Q13" i="14"/>
  <c r="I6" i="14"/>
  <c r="G7" i="14"/>
  <c r="Q8" i="14"/>
  <c r="Q23" i="14"/>
  <c r="Q5" i="14"/>
  <c r="Q20" i="14"/>
  <c r="Q22" i="14"/>
  <c r="P10" i="14"/>
  <c r="R10" i="14" s="1"/>
  <c r="P11" i="14"/>
  <c r="R11" i="14" s="1"/>
  <c r="Q18" i="14"/>
  <c r="I15" i="14"/>
  <c r="G16" i="14"/>
  <c r="P12" i="14"/>
  <c r="R12" i="14" s="1"/>
  <c r="Q18" i="13"/>
  <c r="P22" i="13"/>
  <c r="R22" i="13" s="1"/>
  <c r="Q13" i="13"/>
  <c r="G16" i="13"/>
  <c r="I15" i="13"/>
  <c r="Q17" i="13"/>
  <c r="Q15" i="13"/>
  <c r="P20" i="13"/>
  <c r="R20" i="13" s="1"/>
  <c r="P21" i="13"/>
  <c r="R21" i="13" s="1"/>
  <c r="Q16" i="13"/>
  <c r="G7" i="13"/>
  <c r="Q14" i="13"/>
  <c r="P19" i="13"/>
  <c r="R19" i="13" s="1"/>
  <c r="Q16" i="12"/>
  <c r="Q17" i="12"/>
  <c r="Q21" i="12"/>
  <c r="Q15" i="12"/>
  <c r="Q22" i="12"/>
  <c r="Q20" i="12"/>
  <c r="R20" i="12"/>
  <c r="Q23" i="12"/>
  <c r="R23" i="12"/>
  <c r="Q14" i="12"/>
  <c r="R14" i="12"/>
  <c r="Q19" i="12"/>
  <c r="R19" i="12"/>
  <c r="Q18" i="12"/>
  <c r="R18" i="12"/>
  <c r="Q13" i="12"/>
  <c r="R13" i="12"/>
  <c r="G7" i="12"/>
  <c r="R3" i="14" l="1"/>
  <c r="P24" i="14"/>
  <c r="P33" i="14" s="1"/>
  <c r="E43" i="1" s="1"/>
  <c r="E30" i="1"/>
  <c r="E32" i="1" s="1"/>
  <c r="E36" i="1" s="1"/>
  <c r="P24" i="15"/>
  <c r="P33" i="15" s="1"/>
  <c r="F43" i="1" s="1"/>
  <c r="Q3" i="14"/>
  <c r="Q24" i="14" s="1"/>
  <c r="Q33" i="14" s="1"/>
  <c r="Q4" i="15"/>
  <c r="Q5" i="15"/>
  <c r="I16" i="15"/>
  <c r="I8" i="15"/>
  <c r="G9" i="15"/>
  <c r="R3" i="15"/>
  <c r="Q3" i="15"/>
  <c r="Q6" i="15"/>
  <c r="Q12" i="14"/>
  <c r="I16" i="14"/>
  <c r="G17" i="14"/>
  <c r="Q11" i="14"/>
  <c r="Q7" i="14"/>
  <c r="Q9" i="14"/>
  <c r="Q10" i="14"/>
  <c r="I7" i="14"/>
  <c r="G8" i="14"/>
  <c r="Q20" i="13"/>
  <c r="G8" i="13"/>
  <c r="Q22" i="13"/>
  <c r="Q19" i="13"/>
  <c r="Q21" i="13"/>
  <c r="I16" i="13"/>
  <c r="G17" i="13"/>
  <c r="G8" i="12"/>
  <c r="E55" i="1" l="1"/>
  <c r="E58" i="1" s="1"/>
  <c r="Q24" i="15"/>
  <c r="Q33" i="15" s="1"/>
  <c r="I17" i="15"/>
  <c r="I9" i="15"/>
  <c r="G10" i="15"/>
  <c r="I17" i="14"/>
  <c r="G18" i="14"/>
  <c r="G9" i="14"/>
  <c r="I8" i="14"/>
  <c r="G9" i="13"/>
  <c r="G18" i="13"/>
  <c r="I17" i="13"/>
  <c r="G9" i="12"/>
  <c r="G11" i="15" l="1"/>
  <c r="I10" i="15"/>
  <c r="I18" i="15"/>
  <c r="G10" i="14"/>
  <c r="I9" i="14"/>
  <c r="I18" i="14"/>
  <c r="G19" i="14"/>
  <c r="G19" i="13"/>
  <c r="I18" i="13"/>
  <c r="G10" i="13"/>
  <c r="G10" i="12"/>
  <c r="I11" i="15" l="1"/>
  <c r="G12" i="15"/>
  <c r="I12" i="15" s="1"/>
  <c r="I19" i="15"/>
  <c r="I19" i="14"/>
  <c r="G20" i="14"/>
  <c r="G11" i="14"/>
  <c r="I10" i="14"/>
  <c r="G20" i="13"/>
  <c r="I19" i="13"/>
  <c r="G11" i="13"/>
  <c r="G11" i="12"/>
  <c r="I20" i="15" l="1"/>
  <c r="G12" i="14"/>
  <c r="I12" i="14" s="1"/>
  <c r="I11" i="14"/>
  <c r="I20" i="14"/>
  <c r="G21" i="14"/>
  <c r="G21" i="13"/>
  <c r="I20" i="13"/>
  <c r="G12" i="13"/>
  <c r="G12" i="12"/>
  <c r="I21" i="15" l="1"/>
  <c r="I21" i="14"/>
  <c r="G22" i="14"/>
  <c r="G22" i="13"/>
  <c r="I21" i="13"/>
  <c r="I23" i="15" l="1"/>
  <c r="I22" i="15"/>
  <c r="I22" i="14"/>
  <c r="G23" i="14"/>
  <c r="I23" i="14" s="1"/>
  <c r="I22" i="13"/>
  <c r="G23" i="13"/>
  <c r="I23" i="13" s="1"/>
  <c r="I24" i="15" l="1"/>
  <c r="I24" i="14"/>
  <c r="H4" i="4"/>
  <c r="H5" i="4"/>
  <c r="H6" i="4"/>
  <c r="H7" i="4"/>
  <c r="H8" i="4"/>
  <c r="H9" i="4"/>
  <c r="H10" i="4"/>
  <c r="H11" i="4"/>
  <c r="H12" i="4"/>
  <c r="H13" i="4"/>
  <c r="H14" i="4" s="1"/>
  <c r="H3" i="4"/>
  <c r="G3" i="4"/>
  <c r="G4" i="4" s="1"/>
  <c r="G5" i="4" s="1"/>
  <c r="G6" i="4" s="1"/>
  <c r="G7" i="4" s="1"/>
  <c r="G8" i="4" s="1"/>
  <c r="N13" i="4"/>
  <c r="N12" i="4"/>
  <c r="N11" i="4"/>
  <c r="N10" i="4"/>
  <c r="N9" i="4"/>
  <c r="N8" i="4"/>
  <c r="P16" i="4" l="1"/>
  <c r="Q16" i="4" s="1"/>
  <c r="O12" i="4"/>
  <c r="P12" i="4" s="1"/>
  <c r="R12" i="4" s="1"/>
  <c r="O11" i="4"/>
  <c r="P11" i="4" s="1"/>
  <c r="R11" i="4" s="1"/>
  <c r="O13" i="4"/>
  <c r="P13" i="4" s="1"/>
  <c r="R13" i="4" s="1"/>
  <c r="O10" i="4"/>
  <c r="G9" i="4"/>
  <c r="I8" i="4"/>
  <c r="P10" i="4" l="1"/>
  <c r="Q13" i="4"/>
  <c r="Q11" i="4"/>
  <c r="Q12" i="4"/>
  <c r="G10" i="4"/>
  <c r="I9" i="4"/>
  <c r="Q10" i="4" l="1"/>
  <c r="R10" i="4"/>
  <c r="G11" i="4"/>
  <c r="I10" i="4"/>
  <c r="G12" i="4" l="1"/>
  <c r="I11" i="4"/>
  <c r="G13" i="4" l="1"/>
  <c r="I13" i="4" s="1"/>
  <c r="I12" i="4"/>
  <c r="F14" i="4"/>
  <c r="A5" i="1"/>
  <c r="D22" i="1" l="1"/>
  <c r="H7" i="13"/>
  <c r="H8" i="13"/>
  <c r="H9" i="13"/>
  <c r="H10" i="13"/>
  <c r="H11" i="13"/>
  <c r="H6" i="13"/>
  <c r="H4" i="13"/>
  <c r="H12" i="13"/>
  <c r="H5" i="13"/>
  <c r="H3" i="13"/>
  <c r="H7" i="12"/>
  <c r="H6" i="12"/>
  <c r="H12" i="12"/>
  <c r="H5" i="12"/>
  <c r="H4" i="12"/>
  <c r="H11" i="12"/>
  <c r="H8" i="12"/>
  <c r="H3" i="12"/>
  <c r="H10" i="12"/>
  <c r="H9" i="12"/>
  <c r="N12" i="13"/>
  <c r="N8" i="12"/>
  <c r="N6" i="12"/>
  <c r="N10" i="13"/>
  <c r="N12" i="12"/>
  <c r="N7" i="12"/>
  <c r="N4" i="12"/>
  <c r="N3" i="12"/>
  <c r="N6" i="13"/>
  <c r="N9" i="12"/>
  <c r="N11" i="12"/>
  <c r="N5" i="12"/>
  <c r="N5" i="13"/>
  <c r="N8" i="13"/>
  <c r="N9" i="13"/>
  <c r="N4" i="13"/>
  <c r="N3" i="4"/>
  <c r="N3" i="13"/>
  <c r="N7" i="13"/>
  <c r="N10" i="12"/>
  <c r="N11" i="13"/>
  <c r="L10" i="7"/>
  <c r="D24" i="1" l="1"/>
  <c r="D56" i="1" s="1"/>
  <c r="O4" i="13"/>
  <c r="O6" i="13"/>
  <c r="O11" i="13"/>
  <c r="O10" i="13"/>
  <c r="O9" i="13"/>
  <c r="O3" i="13"/>
  <c r="O24" i="13" s="1"/>
  <c r="O8" i="13"/>
  <c r="O5" i="13"/>
  <c r="O7" i="13"/>
  <c r="O12" i="13"/>
  <c r="I4" i="13"/>
  <c r="I6" i="13"/>
  <c r="I11" i="13"/>
  <c r="I10" i="13"/>
  <c r="I9" i="13"/>
  <c r="I3" i="13"/>
  <c r="I8" i="13"/>
  <c r="I5" i="13"/>
  <c r="I7" i="13"/>
  <c r="H24" i="13"/>
  <c r="I12" i="13"/>
  <c r="O9" i="12"/>
  <c r="O11" i="12"/>
  <c r="O4" i="12"/>
  <c r="O5" i="12"/>
  <c r="O12" i="12"/>
  <c r="O10" i="12"/>
  <c r="O6" i="12"/>
  <c r="O7" i="12"/>
  <c r="O3" i="12"/>
  <c r="O24" i="12" s="1"/>
  <c r="O8" i="12"/>
  <c r="I9" i="12"/>
  <c r="I11" i="12"/>
  <c r="I4" i="12"/>
  <c r="I5" i="12"/>
  <c r="H24" i="12"/>
  <c r="I12" i="12"/>
  <c r="I10" i="12"/>
  <c r="I6" i="12"/>
  <c r="I7" i="12"/>
  <c r="I3" i="12"/>
  <c r="I8" i="12"/>
  <c r="I4" i="4"/>
  <c r="I5" i="4"/>
  <c r="I6" i="4"/>
  <c r="I7" i="4"/>
  <c r="I3" i="4"/>
  <c r="O33" i="13" l="1"/>
  <c r="D39" i="1"/>
  <c r="O33" i="12"/>
  <c r="C39" i="1"/>
  <c r="D28" i="1"/>
  <c r="D34" i="1"/>
  <c r="D29" i="1"/>
  <c r="D26" i="1"/>
  <c r="D27" i="1"/>
  <c r="P8" i="13"/>
  <c r="R8" i="13" s="1"/>
  <c r="P9" i="13"/>
  <c r="R9" i="13" s="1"/>
  <c r="I24" i="13"/>
  <c r="P10" i="13"/>
  <c r="R10" i="13" s="1"/>
  <c r="P3" i="13"/>
  <c r="P24" i="13" s="1"/>
  <c r="P33" i="13" s="1"/>
  <c r="D43" i="1" s="1"/>
  <c r="P11" i="13"/>
  <c r="R11" i="13" s="1"/>
  <c r="P5" i="13"/>
  <c r="R5" i="13" s="1"/>
  <c r="P12" i="13"/>
  <c r="R12" i="13" s="1"/>
  <c r="P6" i="13"/>
  <c r="R6" i="13" s="1"/>
  <c r="P7" i="13"/>
  <c r="R7" i="13" s="1"/>
  <c r="P4" i="13"/>
  <c r="R4" i="13" s="1"/>
  <c r="P10" i="12"/>
  <c r="R10" i="12" s="1"/>
  <c r="P12" i="12"/>
  <c r="R12" i="12" s="1"/>
  <c r="I24" i="12"/>
  <c r="P6" i="12"/>
  <c r="R6" i="12" s="1"/>
  <c r="P5" i="12"/>
  <c r="R5" i="12" s="1"/>
  <c r="P7" i="12"/>
  <c r="R7" i="12" s="1"/>
  <c r="P4" i="12"/>
  <c r="R4" i="12" s="1"/>
  <c r="P8" i="12"/>
  <c r="R8" i="12" s="1"/>
  <c r="P11" i="12"/>
  <c r="R11" i="12" s="1"/>
  <c r="P3" i="12"/>
  <c r="P24" i="12" s="1"/>
  <c r="P33" i="12" s="1"/>
  <c r="C43" i="1" s="1"/>
  <c r="P9" i="12"/>
  <c r="R9" i="12" s="1"/>
  <c r="I14" i="4"/>
  <c r="O9" i="4"/>
  <c r="P9" i="4" s="1"/>
  <c r="O8" i="4"/>
  <c r="P8" i="4" s="1"/>
  <c r="F22" i="1"/>
  <c r="C22" i="1"/>
  <c r="B22" i="1"/>
  <c r="N4" i="4"/>
  <c r="N6" i="4"/>
  <c r="N5" i="4"/>
  <c r="N7" i="4"/>
  <c r="D30" i="1" l="1"/>
  <c r="D32" i="1" s="1"/>
  <c r="D36" i="1" s="1"/>
  <c r="B24" i="1"/>
  <c r="B56" i="1" s="1"/>
  <c r="F24" i="1"/>
  <c r="F56" i="1" s="1"/>
  <c r="C24" i="1"/>
  <c r="C56" i="1" s="1"/>
  <c r="Q3" i="13"/>
  <c r="Q24" i="13" s="1"/>
  <c r="Q33" i="13" s="1"/>
  <c r="Q3" i="12"/>
  <c r="Q24" i="12" s="1"/>
  <c r="Q33" i="12" s="1"/>
  <c r="Q8" i="13"/>
  <c r="Q11" i="13"/>
  <c r="Q5" i="13"/>
  <c r="Q10" i="13"/>
  <c r="Q4" i="13"/>
  <c r="Q9" i="13"/>
  <c r="Q7" i="13"/>
  <c r="Q6" i="13"/>
  <c r="Q12" i="13"/>
  <c r="R3" i="13"/>
  <c r="Q12" i="12"/>
  <c r="Q8" i="12"/>
  <c r="Q10" i="12"/>
  <c r="Q9" i="12"/>
  <c r="Q6" i="12"/>
  <c r="Q4" i="12"/>
  <c r="Q7" i="12"/>
  <c r="R3" i="12"/>
  <c r="Q11" i="12"/>
  <c r="Q5" i="12"/>
  <c r="P21" i="4"/>
  <c r="O3" i="4"/>
  <c r="O7" i="4"/>
  <c r="P7" i="4" s="1"/>
  <c r="O5" i="4"/>
  <c r="P5" i="4" s="1"/>
  <c r="O4" i="4"/>
  <c r="P4" i="4" s="1"/>
  <c r="O6" i="4"/>
  <c r="P6" i="4" s="1"/>
  <c r="R8" i="4"/>
  <c r="R9" i="4"/>
  <c r="C34" i="1" l="1"/>
  <c r="D55" i="1"/>
  <c r="D58" i="1" s="1"/>
  <c r="B34" i="1"/>
  <c r="B27" i="1"/>
  <c r="C28" i="1"/>
  <c r="C26" i="1"/>
  <c r="C27" i="1"/>
  <c r="C29" i="1"/>
  <c r="F27" i="1"/>
  <c r="F28" i="1"/>
  <c r="B26" i="1"/>
  <c r="F26" i="1"/>
  <c r="F29" i="1"/>
  <c r="B28" i="1"/>
  <c r="F34" i="1"/>
  <c r="B29" i="1"/>
  <c r="Q21" i="4"/>
  <c r="O14" i="4"/>
  <c r="O23" i="4" s="1"/>
  <c r="P3" i="4"/>
  <c r="Q8" i="4"/>
  <c r="R4" i="4"/>
  <c r="R7" i="4"/>
  <c r="R6" i="4"/>
  <c r="R5" i="4"/>
  <c r="Q9" i="4"/>
  <c r="C30" i="1" l="1"/>
  <c r="C32" i="1" s="1"/>
  <c r="C36" i="1" s="1"/>
  <c r="C55" i="1" s="1"/>
  <c r="C58" i="1" s="1"/>
  <c r="F30" i="1"/>
  <c r="F32" i="1" s="1"/>
  <c r="F36" i="1" s="1"/>
  <c r="B30" i="1"/>
  <c r="B32" i="1" s="1"/>
  <c r="B36" i="1" s="1"/>
  <c r="B55" i="1" s="1"/>
  <c r="B58" i="1" s="1"/>
  <c r="P14" i="4"/>
  <c r="P23" i="4" s="1"/>
  <c r="B43" i="1" s="1"/>
  <c r="Q4" i="4"/>
  <c r="Q5" i="4"/>
  <c r="B39" i="1"/>
  <c r="R3" i="4"/>
  <c r="Q7" i="4"/>
  <c r="Q3" i="4"/>
  <c r="Q6" i="4"/>
  <c r="F55" i="1" l="1"/>
  <c r="F58" i="1" s="1"/>
  <c r="B44" i="1"/>
  <c r="B51" i="1" s="1"/>
  <c r="D44" i="1"/>
  <c r="D51" i="1" s="1"/>
  <c r="E44" i="1"/>
  <c r="E51" i="1" s="1"/>
  <c r="Q14" i="4"/>
  <c r="Q23" i="4" s="1"/>
  <c r="F44" i="1"/>
  <c r="C44" i="1"/>
  <c r="C51" i="1" s="1"/>
  <c r="F51" i="1" l="1"/>
  <c r="F52" i="1" s="1"/>
  <c r="F53" i="1" s="1"/>
  <c r="F59" i="1" s="1"/>
  <c r="F61" i="1" s="1"/>
  <c r="C52" i="1"/>
  <c r="C53" i="1" s="1"/>
  <c r="C59" i="1" s="1"/>
  <c r="C61" i="1" s="1"/>
  <c r="E52" i="1"/>
  <c r="E53" i="1" s="1"/>
  <c r="E59" i="1" s="1"/>
  <c r="E61" i="1" s="1"/>
  <c r="D52" i="1"/>
  <c r="D53" i="1" s="1"/>
  <c r="D59" i="1" s="1"/>
  <c r="D61" i="1" s="1"/>
  <c r="B52" i="1" l="1"/>
  <c r="B53" i="1" s="1"/>
  <c r="B59" i="1" s="1"/>
  <c r="B61" i="1" s="1"/>
</calcChain>
</file>

<file path=xl/sharedStrings.xml><?xml version="1.0" encoding="utf-8"?>
<sst xmlns="http://schemas.openxmlformats.org/spreadsheetml/2006/main" count="240" uniqueCount="130">
  <si>
    <t>Term</t>
  </si>
  <si>
    <t>Course Number</t>
  </si>
  <si>
    <t>Course Name</t>
  </si>
  <si>
    <t>Course Type</t>
  </si>
  <si>
    <t>Units</t>
  </si>
  <si>
    <t>Fee/Unit</t>
  </si>
  <si>
    <t>Enrollment</t>
  </si>
  <si>
    <t>Revenue</t>
  </si>
  <si>
    <t>An impact on curriculum or degree programs?</t>
  </si>
  <si>
    <t>Use of University space?</t>
  </si>
  <si>
    <t>Faculty Salary        per unit</t>
  </si>
  <si>
    <t>Use of human subjects?</t>
  </si>
  <si>
    <t>Use of vertebrate animals?</t>
  </si>
  <si>
    <t>Use of telephones?</t>
  </si>
  <si>
    <t>Benefit</t>
  </si>
  <si>
    <t>Total</t>
  </si>
  <si>
    <t>WASC review and approval?</t>
  </si>
  <si>
    <t>Facility rental?</t>
  </si>
  <si>
    <t>Does the program impact FTES, please explain:</t>
  </si>
  <si>
    <t>Any use of state computing facilities?</t>
  </si>
  <si>
    <t>Any use of state personnel?</t>
  </si>
  <si>
    <t>Department Information:</t>
  </si>
  <si>
    <t>LD</t>
  </si>
  <si>
    <t>Faculty Salaries and Benefits</t>
  </si>
  <si>
    <t>Staff Salaries and Benefits</t>
  </si>
  <si>
    <t>Total Personnel</t>
  </si>
  <si>
    <t>Tuition Per Unit</t>
  </si>
  <si>
    <t xml:space="preserve">     Units Students take in FY</t>
  </si>
  <si>
    <t>Total Enrollment Headcount</t>
  </si>
  <si>
    <t>Total Student Credit Units</t>
  </si>
  <si>
    <t xml:space="preserve">     Tuition</t>
  </si>
  <si>
    <t>Total  Revenue Gross 100%</t>
  </si>
  <si>
    <t>Mandatory Costs:</t>
  </si>
  <si>
    <t xml:space="preserve">    Student Affairs [3.5% of Gross]</t>
  </si>
  <si>
    <t>Total Mandatory Costs 34%</t>
  </si>
  <si>
    <t>Provost Indirect Cost [1.15 % of Gross]</t>
  </si>
  <si>
    <t>Net Revenue [64.85%]</t>
  </si>
  <si>
    <t>Direct Expenditures:</t>
  </si>
  <si>
    <t>Personnel Expenses</t>
  </si>
  <si>
    <t xml:space="preserve">     Benefits </t>
  </si>
  <si>
    <t>Total Personnel Expenses</t>
  </si>
  <si>
    <t>Operating Expenses</t>
  </si>
  <si>
    <t>Total Operating Expenses</t>
  </si>
  <si>
    <t>Total Direct Expenses</t>
  </si>
  <si>
    <t>Total All Expenses</t>
  </si>
  <si>
    <t>Assistant</t>
  </si>
  <si>
    <t xml:space="preserve">Students Enrolled </t>
  </si>
  <si>
    <t>=</t>
  </si>
  <si>
    <t>Faculty Grade Level</t>
  </si>
  <si>
    <t>Faculty Salary per unit</t>
  </si>
  <si>
    <t>Review Type</t>
  </si>
  <si>
    <t>Purpose</t>
  </si>
  <si>
    <t>Fee Type</t>
  </si>
  <si>
    <t>Location</t>
  </si>
  <si>
    <t>Proposal Information:</t>
  </si>
  <si>
    <t>Curriculum</t>
  </si>
  <si>
    <t>Proposal Type</t>
  </si>
  <si>
    <t>Title of the Degree, Certificate or Course</t>
  </si>
  <si>
    <t>Sponsor Information (if applicable)</t>
  </si>
  <si>
    <t>Use of seed funds? If yes, please list provider.</t>
  </si>
  <si>
    <t>Does the proposed activity involve:  (Y/N)</t>
  </si>
  <si>
    <t>Balance:  [S/B $ 0.00]</t>
  </si>
  <si>
    <t>25 or more</t>
  </si>
  <si>
    <t xml:space="preserve">    Admin &amp; Finance [11.0% of Gross]</t>
  </si>
  <si>
    <t xml:space="preserve">    U-wide Contingency [0.5% of Gross]</t>
  </si>
  <si>
    <t xml:space="preserve">    Library Assessment Fee [3.5 % of Net]</t>
  </si>
  <si>
    <t xml:space="preserve">    CPGE [19.0% of Gross]</t>
  </si>
  <si>
    <t>College of Professional and Global Education</t>
  </si>
  <si>
    <t>SECTION 1 OF 2: PROGRAM INFORMATION</t>
  </si>
  <si>
    <t>Department/School</t>
  </si>
  <si>
    <t>SECTION 2 OF 2: PROGRAM BUDGET</t>
  </si>
  <si>
    <t>Other Indirect Assessments</t>
  </si>
  <si>
    <t xml:space="preserve">     Instruction Salaries</t>
  </si>
  <si>
    <t xml:space="preserve">     Professional Development (Staff &amp; Faculty)</t>
  </si>
  <si>
    <t xml:space="preserve">     Program Director / Faculty Advisor</t>
  </si>
  <si>
    <t>Faculty
 Level</t>
  </si>
  <si>
    <t>Faculty
Salary</t>
  </si>
  <si>
    <t xml:space="preserve"> PROGRAM REVIEW FORM</t>
  </si>
  <si>
    <t xml:space="preserve">Year 1:  Number of Students </t>
  </si>
  <si>
    <t xml:space="preserve">Year 2: Number of Students </t>
  </si>
  <si>
    <t xml:space="preserve">Year 3:  Number of Students </t>
  </si>
  <si>
    <t>Cohort 1</t>
  </si>
  <si>
    <t>Cohort 2</t>
  </si>
  <si>
    <t>Cohort #</t>
  </si>
  <si>
    <t xml:space="preserve">     Course Development Grant/Stipend</t>
  </si>
  <si>
    <t>Total, Faculty Salaries and Benefits</t>
  </si>
  <si>
    <t xml:space="preserve">     Instructional Student Assistants</t>
  </si>
  <si>
    <t xml:space="preserve">    CO/State Prorata [3% of Gross]</t>
  </si>
  <si>
    <t xml:space="preserve"> Scholarship Fund</t>
  </si>
  <si>
    <t xml:space="preserve">     Other Fees</t>
  </si>
  <si>
    <t>Gross Revenue less Mandatory Costs 66%</t>
  </si>
  <si>
    <r>
      <t xml:space="preserve">Proposal Date:                       </t>
    </r>
    <r>
      <rPr>
        <b/>
        <sz val="11"/>
        <color theme="4" tint="-0.499984740745262"/>
        <rFont val="Calibri"/>
        <family val="2"/>
      </rPr>
      <t xml:space="preserve">                                         </t>
    </r>
  </si>
  <si>
    <t xml:space="preserve">Implementation Term:       </t>
  </si>
  <si>
    <t xml:space="preserve">Program Name:       </t>
  </si>
  <si>
    <t>Director/Chair</t>
  </si>
  <si>
    <t>College</t>
  </si>
  <si>
    <t>Phone</t>
  </si>
  <si>
    <t>Zip</t>
  </si>
  <si>
    <t>University Resources*</t>
  </si>
  <si>
    <t>Use of equipment? If yes, provide disposal schedule**</t>
  </si>
  <si>
    <t xml:space="preserve">Footnote:  </t>
  </si>
  <si>
    <t xml:space="preserve"> Other, Miscellaneous Supplies</t>
  </si>
  <si>
    <t>Year 1 Projection - FY 20XX/XX</t>
  </si>
  <si>
    <t>Faculty Advisor</t>
  </si>
  <si>
    <t>Support Staff</t>
  </si>
  <si>
    <t>Year 2 Projection - FY 20XX/XX</t>
  </si>
  <si>
    <t>Year 3 Projection - FY 20XX/XX</t>
  </si>
  <si>
    <t>Year 4 Projection - FY 20XX/XX</t>
  </si>
  <si>
    <t>Year 5 Projection - FY 20XX/XX</t>
  </si>
  <si>
    <t xml:space="preserve">     Support Staff</t>
  </si>
  <si>
    <t>Fiscal Year</t>
  </si>
  <si>
    <t>20XX/XX</t>
  </si>
  <si>
    <t xml:space="preserve">Actual
Prior Year </t>
  </si>
  <si>
    <t>Actual
Current Year</t>
  </si>
  <si>
    <t>Projection
Year 1</t>
  </si>
  <si>
    <t>Projection
Year 3</t>
  </si>
  <si>
    <t>Projection
Year 2</t>
  </si>
  <si>
    <t>FACULTY SALARIES based on class code 2322_effective  07/01/21</t>
  </si>
  <si>
    <t>Salary Schedule 2322 Link</t>
  </si>
  <si>
    <r>
      <t xml:space="preserve">Salary Calculator : </t>
    </r>
    <r>
      <rPr>
        <sz val="11"/>
        <color rgb="FF000000"/>
        <rFont val="Calibri"/>
        <family val="2"/>
        <scheme val="minor"/>
      </rPr>
      <t>Provide Faculty Grade Level in AY sheets fo automatic salary calculation</t>
    </r>
  </si>
  <si>
    <r>
      <rPr>
        <b/>
        <sz val="11"/>
        <color rgb="FF313634"/>
        <rFont val="Calibri"/>
        <family val="2"/>
        <scheme val="minor"/>
      </rPr>
      <t>Students Enrolled</t>
    </r>
  </si>
  <si>
    <r>
      <t>Instructor</t>
    </r>
    <r>
      <rPr>
        <b/>
        <sz val="11"/>
        <color rgb="FFFF0000"/>
        <rFont val="Calibri"/>
        <family val="2"/>
        <scheme val="minor"/>
      </rPr>
      <t xml:space="preserve"> LA</t>
    </r>
  </si>
  <si>
    <r>
      <t xml:space="preserve">Assistant Professor  </t>
    </r>
    <r>
      <rPr>
        <b/>
        <sz val="11"/>
        <color rgb="FFFF0000"/>
        <rFont val="Calibri"/>
        <family val="2"/>
        <scheme val="minor"/>
      </rPr>
      <t>LB</t>
    </r>
  </si>
  <si>
    <r>
      <rPr>
        <b/>
        <sz val="11"/>
        <color rgb="FF313634"/>
        <rFont val="Calibri"/>
        <family val="2"/>
        <scheme val="minor"/>
      </rPr>
      <t xml:space="preserve">Associate Professor </t>
    </r>
    <r>
      <rPr>
        <b/>
        <sz val="11"/>
        <color rgb="FFFF0000"/>
        <rFont val="Calibri"/>
        <family val="2"/>
        <scheme val="minor"/>
      </rPr>
      <t>LC</t>
    </r>
  </si>
  <si>
    <r>
      <rPr>
        <b/>
        <sz val="11"/>
        <color rgb="FF313634"/>
        <rFont val="Calibri"/>
        <family val="2"/>
        <scheme val="minor"/>
      </rPr>
      <t xml:space="preserve">Professor  </t>
    </r>
    <r>
      <rPr>
        <b/>
        <sz val="11"/>
        <color rgb="FFFF0000"/>
        <rFont val="Calibri"/>
        <family val="2"/>
        <scheme val="minor"/>
      </rPr>
      <t>LD</t>
    </r>
  </si>
  <si>
    <t xml:space="preserve">Number of Students </t>
  </si>
  <si>
    <t>Total Indirect Assessments</t>
  </si>
  <si>
    <t xml:space="preserve">     Marketing </t>
  </si>
  <si>
    <t xml:space="preserve">     Software / Licenses</t>
  </si>
  <si>
    <t xml:space="preserve">    Dean's Office Indirect **footnote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</si>
</sst>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quot;$&quot;* #,##0;_(&quot;$&quot;* \(#,##0.00\);_(&quot;$&quot;* &quot;-&quot;??_);_(@_)"/>
    <numFmt numFmtId="165" formatCode="_(* #,##0_);_(* \(#,##0\);_(* &quot;-&quot;??_);_(@_)"/>
    <numFmt numFmtId="166" formatCode="_(&quot;$&quot;* #,##0_);_(&quot;$&quot;* \(#,##0\);_(&quot;$&quot;* &quot;-&quot;??_);_(@_)"/>
    <numFmt numFmtId="167" formatCode="0.0%"/>
    <numFmt numFmtId="168" formatCode="_(&quot;$&quot;* #,##0;_(&quot;$&quot;* \(#,##0.0\);_(&quot;$&quot;* &quot;-&quot;??_);_(@_)"/>
    <numFmt numFmtId="169" formatCode="_(&quot;$&quot;* #,##0;_(&quot;$&quot;* \(#,##0\);_(&quot;$&quot;* &quot;-&quot;??_);_(@_)"/>
    <numFmt numFmtId="170" formatCode="[$-409]mmmm\ d\,\ yyyy;@"/>
  </numFmts>
  <fonts count="64">
    <font>
      <sz val="10"/>
      <color rgb="FF000000"/>
      <name val="Allerta"/>
    </font>
    <font>
      <sz val="9"/>
      <color rgb="FF000000"/>
      <name val="Calibri"/>
      <family val="2"/>
    </font>
    <font>
      <b/>
      <sz val="11"/>
      <color rgb="FF000000"/>
      <name val="Calibri"/>
      <family val="2"/>
    </font>
    <font>
      <sz val="11"/>
      <color rgb="FF000000"/>
      <name val="Calibri"/>
      <family val="2"/>
    </font>
    <font>
      <sz val="11"/>
      <name val="Calibri"/>
      <family val="2"/>
    </font>
    <font>
      <b/>
      <sz val="11"/>
      <name val="Calibri"/>
      <family val="2"/>
    </font>
    <font>
      <sz val="10"/>
      <color rgb="FF000000"/>
      <name val="Allerta"/>
    </font>
    <font>
      <sz val="10"/>
      <color theme="1"/>
      <name val="Lucida Sans"/>
      <family val="2"/>
    </font>
    <font>
      <sz val="10"/>
      <color rgb="FF000000"/>
      <name val="Calibri"/>
      <family val="2"/>
      <scheme val="minor"/>
    </font>
    <font>
      <sz val="9"/>
      <color rgb="FF000000"/>
      <name val="Calibri"/>
      <family val="2"/>
      <scheme val="minor"/>
    </font>
    <font>
      <b/>
      <sz val="11"/>
      <color theme="4" tint="-0.499984740745262"/>
      <name val="Calibri"/>
      <family val="2"/>
    </font>
    <font>
      <i/>
      <sz val="11"/>
      <name val="Calibri"/>
      <family val="2"/>
    </font>
    <font>
      <b/>
      <sz val="10"/>
      <color theme="4" tint="-0.499984740745262"/>
      <name val="Calibri"/>
      <family val="2"/>
    </font>
    <font>
      <sz val="11"/>
      <color rgb="FF0000CC"/>
      <name val="Calibri"/>
      <family val="2"/>
    </font>
    <font>
      <sz val="10"/>
      <name val="Calibri"/>
      <family val="2"/>
      <scheme val="minor"/>
    </font>
    <font>
      <b/>
      <sz val="10"/>
      <name val="Calibri"/>
      <family val="2"/>
      <scheme val="minor"/>
    </font>
    <font>
      <b/>
      <sz val="10"/>
      <color theme="4" tint="-0.499984740745262"/>
      <name val="Calibri"/>
      <family val="2"/>
      <scheme val="minor"/>
    </font>
    <font>
      <sz val="10"/>
      <color rgb="FFC00000"/>
      <name val="Calibri"/>
      <family val="2"/>
      <scheme val="minor"/>
    </font>
    <font>
      <b/>
      <i/>
      <sz val="10"/>
      <name val="Calibri"/>
      <family val="2"/>
      <scheme val="minor"/>
    </font>
    <font>
      <b/>
      <u/>
      <sz val="10"/>
      <name val="Calibri"/>
      <family val="2"/>
      <scheme val="minor"/>
    </font>
    <font>
      <sz val="10"/>
      <color rgb="FF000000"/>
      <name val="Times New Roman"/>
      <family val="1"/>
    </font>
    <font>
      <i/>
      <sz val="9"/>
      <name val="Calibri Light"/>
      <family val="2"/>
      <scheme val="major"/>
    </font>
    <font>
      <i/>
      <sz val="9"/>
      <color rgb="FF000000"/>
      <name val="Calibri Light"/>
      <family val="2"/>
      <scheme val="major"/>
    </font>
    <font>
      <sz val="9"/>
      <name val="Calibri Light"/>
      <family val="2"/>
      <scheme val="major"/>
    </font>
    <font>
      <b/>
      <sz val="9"/>
      <color rgb="FF000000"/>
      <name val="Calibri Light"/>
      <family val="2"/>
      <scheme val="major"/>
    </font>
    <font>
      <sz val="9"/>
      <color rgb="FF000000"/>
      <name val="Calibri Light"/>
      <family val="2"/>
      <scheme val="major"/>
    </font>
    <font>
      <b/>
      <sz val="9"/>
      <name val="Calibri Light"/>
      <family val="2"/>
      <scheme val="major"/>
    </font>
    <font>
      <i/>
      <sz val="10"/>
      <color rgb="FF000000"/>
      <name val="Calibri"/>
      <family val="2"/>
      <scheme val="minor"/>
    </font>
    <font>
      <i/>
      <sz val="9"/>
      <color rgb="FF000000"/>
      <name val="Calibri"/>
      <family val="2"/>
      <scheme val="minor"/>
    </font>
    <font>
      <sz val="9"/>
      <color rgb="FFC00000"/>
      <name val="Calibri"/>
      <family val="2"/>
      <scheme val="minor"/>
    </font>
    <font>
      <sz val="8"/>
      <color rgb="FFC00000"/>
      <name val="Calibri"/>
      <family val="2"/>
      <scheme val="minor"/>
    </font>
    <font>
      <b/>
      <sz val="10"/>
      <color rgb="FF4F81BD"/>
      <name val="Cambria"/>
      <family val="1"/>
    </font>
    <font>
      <b/>
      <sz val="9"/>
      <color rgb="FF4F81BD"/>
      <name val="Cambria"/>
      <family val="1"/>
    </font>
    <font>
      <sz val="9"/>
      <name val="Allerta"/>
    </font>
    <font>
      <sz val="9"/>
      <color rgb="FF000000"/>
      <name val="Allerta"/>
    </font>
    <font>
      <b/>
      <sz val="9"/>
      <color rgb="FF000000"/>
      <name val="Calibri"/>
      <family val="2"/>
    </font>
    <font>
      <b/>
      <sz val="9"/>
      <name val="Allerta"/>
    </font>
    <font>
      <b/>
      <sz val="9"/>
      <color rgb="FFFF0000"/>
      <name val="Allerta"/>
    </font>
    <font>
      <b/>
      <sz val="9"/>
      <name val="Calibri"/>
      <family val="2"/>
    </font>
    <font>
      <b/>
      <sz val="9"/>
      <color rgb="FFFF0000"/>
      <name val="Calibri"/>
      <family val="2"/>
    </font>
    <font>
      <sz val="9"/>
      <name val="Calibri"/>
      <family val="2"/>
    </font>
    <font>
      <i/>
      <sz val="8"/>
      <name val="Calibri Light"/>
      <family val="2"/>
      <scheme val="major"/>
    </font>
    <font>
      <i/>
      <sz val="8"/>
      <color rgb="FF000000"/>
      <name val="Calibri Light"/>
      <family val="2"/>
      <scheme val="major"/>
    </font>
    <font>
      <i/>
      <sz val="10"/>
      <name val="Calibri"/>
      <family val="2"/>
      <scheme val="minor"/>
    </font>
    <font>
      <b/>
      <sz val="9"/>
      <color rgb="FFC00000"/>
      <name val="Calibri Light"/>
      <family val="2"/>
      <scheme val="major"/>
    </font>
    <font>
      <b/>
      <sz val="11"/>
      <color theme="0"/>
      <name val="Calibri"/>
      <family val="2"/>
      <scheme val="minor"/>
    </font>
    <font>
      <b/>
      <sz val="10"/>
      <color theme="0"/>
      <name val="Calibri"/>
      <family val="2"/>
      <scheme val="minor"/>
    </font>
    <font>
      <b/>
      <i/>
      <sz val="12"/>
      <color theme="4" tint="-0.499984740745262"/>
      <name val="Calibri"/>
      <family val="2"/>
    </font>
    <font>
      <sz val="10"/>
      <color rgb="FF0000CC"/>
      <name val="Calibri"/>
      <family val="2"/>
    </font>
    <font>
      <b/>
      <sz val="11"/>
      <color rgb="FF0070C0"/>
      <name val="Calibri"/>
      <family val="2"/>
    </font>
    <font>
      <sz val="11"/>
      <name val="Calibri"/>
      <family val="2"/>
      <scheme val="minor"/>
    </font>
    <font>
      <sz val="11"/>
      <color rgb="FF000000"/>
      <name val="Calibri"/>
      <family val="2"/>
      <scheme val="minor"/>
    </font>
    <font>
      <sz val="11"/>
      <color rgb="FF0070C0"/>
      <name val="Calibri"/>
      <family val="2"/>
    </font>
    <font>
      <b/>
      <sz val="11"/>
      <name val="Calibri"/>
      <family val="2"/>
      <scheme val="minor"/>
    </font>
    <font>
      <b/>
      <sz val="11"/>
      <color theme="0"/>
      <name val="Calibri"/>
      <family val="2"/>
    </font>
    <font>
      <sz val="11"/>
      <color theme="0"/>
      <name val="Calibri"/>
      <family val="2"/>
    </font>
    <font>
      <sz val="11"/>
      <color rgb="FFFF0000"/>
      <name val="Calibri"/>
      <family val="2"/>
      <scheme val="minor"/>
    </font>
    <font>
      <u/>
      <sz val="10"/>
      <color theme="10"/>
      <name val="Allerta"/>
    </font>
    <font>
      <b/>
      <sz val="11"/>
      <color rgb="FF000000"/>
      <name val="Calibri"/>
      <family val="2"/>
      <scheme val="minor"/>
    </font>
    <font>
      <i/>
      <sz val="11"/>
      <color rgb="FF000000"/>
      <name val="Calibri"/>
      <family val="2"/>
      <scheme val="minor"/>
    </font>
    <font>
      <sz val="11"/>
      <color rgb="FF313634"/>
      <name val="Calibri"/>
      <family val="2"/>
      <scheme val="minor"/>
    </font>
    <font>
      <b/>
      <sz val="11"/>
      <color rgb="FFFF0000"/>
      <name val="Calibri"/>
      <family val="2"/>
      <scheme val="minor"/>
    </font>
    <font>
      <b/>
      <u/>
      <sz val="11"/>
      <color theme="10"/>
      <name val="Calibri"/>
      <family val="2"/>
      <scheme val="minor"/>
    </font>
    <font>
      <b/>
      <sz val="11"/>
      <color rgb="FF313634"/>
      <name val="Calibri"/>
      <family val="2"/>
      <scheme val="minor"/>
    </font>
  </fonts>
  <fills count="17">
    <fill>
      <patternFill patternType="none"/>
    </fill>
    <fill>
      <patternFill patternType="gray125"/>
    </fill>
    <fill>
      <patternFill patternType="solid">
        <fgColor rgb="FFDAEEF3"/>
        <bgColor rgb="FFDAEEF3"/>
      </patternFill>
    </fill>
    <fill>
      <patternFill patternType="solid">
        <fgColor rgb="FFFFFFFF"/>
        <bgColor rgb="FFFFFFFF"/>
      </patternFill>
    </fill>
    <fill>
      <patternFill patternType="solid">
        <fgColor rgb="FFE7E6E6"/>
        <bgColor rgb="FFE7E6E6"/>
      </patternFill>
    </fill>
    <fill>
      <patternFill patternType="solid">
        <fgColor theme="9" tint="0.79998168889431442"/>
        <bgColor indexed="64"/>
      </patternFill>
    </fill>
    <fill>
      <patternFill patternType="solid">
        <fgColor theme="0" tint="-0.14999847407452621"/>
        <bgColor rgb="FFDFA7A6"/>
      </patternFill>
    </fill>
    <fill>
      <patternFill patternType="solid">
        <fgColor theme="0" tint="-0.14999847407452621"/>
        <bgColor rgb="FFF2DBDB"/>
      </patternFill>
    </fill>
    <fill>
      <patternFill patternType="solid">
        <fgColor theme="0" tint="-0.14999847407452621"/>
        <bgColor rgb="FFD99594"/>
      </patternFill>
    </fill>
    <fill>
      <patternFill patternType="solid">
        <fgColor theme="0" tint="-0.14999847407452621"/>
        <bgColor rgb="FFF2DCDB"/>
      </patternFill>
    </fill>
    <fill>
      <patternFill patternType="solid">
        <fgColor theme="0" tint="-0.14999847407452621"/>
        <bgColor indexed="64"/>
      </patternFill>
    </fill>
    <fill>
      <patternFill patternType="solid">
        <fgColor theme="0" tint="-0.14999847407452621"/>
        <bgColor rgb="FFDAEEF3"/>
      </patternFill>
    </fill>
    <fill>
      <patternFill patternType="solid">
        <fgColor theme="0" tint="-4.9989318521683403E-2"/>
        <bgColor rgb="FFE7E6E6"/>
      </patternFill>
    </fill>
    <fill>
      <patternFill patternType="solid">
        <fgColor theme="0" tint="-0.14999847407452621"/>
        <bgColor rgb="FFE7E6E6"/>
      </patternFill>
    </fill>
    <fill>
      <patternFill patternType="solid">
        <fgColor rgb="FF000066"/>
        <bgColor indexed="64"/>
      </patternFill>
    </fill>
    <fill>
      <patternFill patternType="solid">
        <fgColor theme="4" tint="0.79998168889431442"/>
        <bgColor indexed="64"/>
      </patternFill>
    </fill>
    <fill>
      <patternFill patternType="solid">
        <fgColor rgb="FFFFFFCC"/>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rgb="FF000000"/>
      </right>
      <top style="thin">
        <color indexed="64"/>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style="thin">
        <color indexed="64"/>
      </top>
      <bottom style="thin">
        <color rgb="FF000000"/>
      </bottom>
      <diagonal/>
    </border>
    <border>
      <left style="thin">
        <color theme="0" tint="-0.24994659260841701"/>
      </left>
      <right style="thin">
        <color theme="0" tint="-0.24994659260841701"/>
      </right>
      <top style="thin">
        <color theme="0" tint="-0.24994659260841701"/>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indexed="64"/>
      </top>
      <bottom style="thin">
        <color indexed="64"/>
      </bottom>
      <diagonal/>
    </border>
  </borders>
  <cellStyleXfs count="16">
    <xf numFmtId="0" fontId="0" fillId="0" borderId="0"/>
    <xf numFmtId="0" fontId="6" fillId="0" borderId="2"/>
    <xf numFmtId="44" fontId="6" fillId="0" borderId="2" applyFont="0" applyFill="0" applyBorder="0" applyAlignment="0" applyProtection="0"/>
    <xf numFmtId="0" fontId="7" fillId="0" borderId="2"/>
    <xf numFmtId="9" fontId="7" fillId="0" borderId="2" applyFont="0" applyFill="0" applyBorder="0" applyAlignment="0" applyProtection="0"/>
    <xf numFmtId="0" fontId="6" fillId="0" borderId="2"/>
    <xf numFmtId="43" fontId="6" fillId="0" borderId="2" applyFont="0" applyFill="0" applyBorder="0" applyAlignment="0" applyProtection="0"/>
    <xf numFmtId="9" fontId="6" fillId="0" borderId="2" applyFont="0" applyFill="0" applyBorder="0" applyAlignment="0" applyProtection="0"/>
    <xf numFmtId="0" fontId="6" fillId="0" borderId="2"/>
    <xf numFmtId="0" fontId="6" fillId="0" borderId="2"/>
    <xf numFmtId="0" fontId="6" fillId="0" borderId="2"/>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20" fillId="0" borderId="2"/>
    <xf numFmtId="0" fontId="57" fillId="0" borderId="0" applyNumberFormat="0" applyFill="0" applyBorder="0" applyAlignment="0" applyProtection="0"/>
  </cellStyleXfs>
  <cellXfs count="272">
    <xf numFmtId="0" fontId="0" fillId="0" borderId="0" xfId="0" applyFont="1" applyAlignment="1"/>
    <xf numFmtId="0" fontId="4" fillId="0" borderId="0" xfId="0" applyFont="1" applyFill="1" applyAlignment="1">
      <alignment horizontal="center" vertical="center"/>
    </xf>
    <xf numFmtId="0" fontId="3" fillId="0" borderId="0" xfId="0" applyFont="1" applyFill="1" applyAlignment="1">
      <alignment vertical="center"/>
    </xf>
    <xf numFmtId="0" fontId="4" fillId="0" borderId="2" xfId="0" applyFont="1" applyFill="1" applyBorder="1" applyAlignment="1">
      <alignment vertical="center" wrapText="1"/>
    </xf>
    <xf numFmtId="0" fontId="5" fillId="0" borderId="0" xfId="0" applyFont="1" applyFill="1" applyAlignment="1">
      <alignment horizontal="center" vertical="center"/>
    </xf>
    <xf numFmtId="0" fontId="2" fillId="0" borderId="0" xfId="0" applyFont="1" applyFill="1" applyAlignment="1">
      <alignment vertical="center"/>
    </xf>
    <xf numFmtId="0" fontId="10" fillId="0" borderId="2" xfId="0" applyFont="1" applyFill="1" applyBorder="1" applyAlignment="1">
      <alignment horizontal="right" vertical="center"/>
    </xf>
    <xf numFmtId="0" fontId="10" fillId="0" borderId="2" xfId="0" applyFont="1" applyFill="1" applyBorder="1" applyAlignment="1">
      <alignment horizontal="left" vertical="center" wrapText="1"/>
    </xf>
    <xf numFmtId="0" fontId="10" fillId="0" borderId="2" xfId="0" applyFont="1" applyFill="1" applyBorder="1" applyAlignment="1">
      <alignment horizontal="left" vertical="center"/>
    </xf>
    <xf numFmtId="0" fontId="3" fillId="0" borderId="2" xfId="0" applyFont="1" applyFill="1" applyBorder="1" applyAlignment="1">
      <alignment vertical="center" wrapText="1"/>
    </xf>
    <xf numFmtId="0" fontId="4" fillId="0" borderId="2"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0" xfId="0" applyFont="1" applyFill="1" applyAlignment="1">
      <alignment vertical="center" wrapText="1"/>
    </xf>
    <xf numFmtId="0" fontId="3" fillId="0" borderId="2" xfId="0" applyFont="1" applyFill="1" applyBorder="1" applyAlignment="1">
      <alignment vertical="center"/>
    </xf>
    <xf numFmtId="0" fontId="17" fillId="0" borderId="0" xfId="0" applyFont="1" applyAlignment="1">
      <alignment vertical="top"/>
    </xf>
    <xf numFmtId="0" fontId="15" fillId="0" borderId="0" xfId="0" applyFont="1" applyAlignment="1">
      <alignment vertical="top"/>
    </xf>
    <xf numFmtId="0" fontId="1" fillId="0" borderId="1" xfId="0" applyFont="1" applyBorder="1" applyAlignment="1">
      <alignment horizontal="center" vertical="top" wrapText="1"/>
    </xf>
    <xf numFmtId="0" fontId="14" fillId="0" borderId="0" xfId="0" applyFont="1" applyAlignment="1">
      <alignment vertical="top"/>
    </xf>
    <xf numFmtId="0" fontId="8" fillId="0" borderId="0" xfId="0" applyFont="1" applyAlignment="1">
      <alignment vertical="top"/>
    </xf>
    <xf numFmtId="164" fontId="21" fillId="0" borderId="0" xfId="0" applyNumberFormat="1" applyFont="1" applyAlignment="1">
      <alignment vertical="top" wrapText="1"/>
    </xf>
    <xf numFmtId="0" fontId="22" fillId="3" borderId="2" xfId="0" applyFont="1" applyFill="1" applyBorder="1" applyAlignment="1">
      <alignment horizontal="left" vertical="top" wrapText="1"/>
    </xf>
    <xf numFmtId="0" fontId="22" fillId="0" borderId="0" xfId="0" applyFont="1" applyAlignment="1">
      <alignment vertical="top"/>
    </xf>
    <xf numFmtId="164" fontId="22" fillId="0" borderId="0" xfId="0" applyNumberFormat="1" applyFont="1" applyAlignment="1">
      <alignment vertical="top" wrapText="1"/>
    </xf>
    <xf numFmtId="0" fontId="21" fillId="0" borderId="0" xfId="0" applyFont="1" applyAlignment="1">
      <alignment vertical="top" wrapText="1"/>
    </xf>
    <xf numFmtId="0" fontId="23" fillId="0" borderId="0" xfId="0" applyFont="1" applyAlignment="1">
      <alignment vertical="top"/>
    </xf>
    <xf numFmtId="164" fontId="23" fillId="0" borderId="0" xfId="0" applyNumberFormat="1" applyFont="1" applyAlignment="1">
      <alignment vertical="top"/>
    </xf>
    <xf numFmtId="0" fontId="25" fillId="0" borderId="11" xfId="0" applyFont="1" applyBorder="1" applyAlignment="1">
      <alignment vertical="top"/>
    </xf>
    <xf numFmtId="164" fontId="23" fillId="0" borderId="11" xfId="0" applyNumberFormat="1" applyFont="1" applyBorder="1" applyAlignment="1">
      <alignment vertical="top"/>
    </xf>
    <xf numFmtId="0" fontId="25" fillId="0" borderId="0" xfId="0" applyFont="1" applyAlignment="1">
      <alignment vertical="top"/>
    </xf>
    <xf numFmtId="0" fontId="23" fillId="0" borderId="11" xfId="0" applyFont="1" applyBorder="1" applyAlignment="1">
      <alignment horizontal="left" vertical="top"/>
    </xf>
    <xf numFmtId="0" fontId="14" fillId="0" borderId="0" xfId="0" applyFont="1" applyAlignment="1">
      <alignment horizontal="center" vertical="top"/>
    </xf>
    <xf numFmtId="0" fontId="8" fillId="0" borderId="0" xfId="0" applyFont="1" applyAlignment="1">
      <alignment horizontal="left" vertical="top"/>
    </xf>
    <xf numFmtId="0" fontId="14" fillId="0" borderId="0" xfId="0" applyFont="1" applyAlignment="1">
      <alignment horizontal="left" vertical="top"/>
    </xf>
    <xf numFmtId="0" fontId="16" fillId="0" borderId="2" xfId="0" applyFont="1" applyFill="1" applyBorder="1" applyAlignment="1">
      <alignment horizontal="right" vertical="top"/>
    </xf>
    <xf numFmtId="0" fontId="12" fillId="0" borderId="2" xfId="0" applyFont="1" applyFill="1" applyBorder="1" applyAlignment="1">
      <alignment horizontal="left" vertical="top"/>
    </xf>
    <xf numFmtId="0" fontId="15" fillId="5" borderId="0" xfId="0" applyFont="1" applyFill="1" applyAlignment="1">
      <alignment vertical="top"/>
    </xf>
    <xf numFmtId="1" fontId="14" fillId="5" borderId="7" xfId="0" applyNumberFormat="1" applyFont="1" applyFill="1" applyBorder="1" applyAlignment="1">
      <alignment horizontal="right" vertical="top"/>
    </xf>
    <xf numFmtId="1" fontId="8" fillId="0" borderId="7" xfId="0" applyNumberFormat="1" applyFont="1" applyBorder="1" applyAlignment="1">
      <alignment horizontal="right" vertical="top"/>
    </xf>
    <xf numFmtId="1" fontId="8" fillId="0" borderId="9" xfId="0" applyNumberFormat="1" applyFont="1" applyBorder="1" applyAlignment="1">
      <alignment horizontal="right" vertical="top"/>
    </xf>
    <xf numFmtId="0" fontId="9" fillId="0" borderId="0" xfId="0" applyFont="1" applyAlignment="1">
      <alignment vertical="top"/>
    </xf>
    <xf numFmtId="9" fontId="14" fillId="0" borderId="0" xfId="13" applyFont="1" applyAlignment="1">
      <alignment horizontal="left" vertical="top"/>
    </xf>
    <xf numFmtId="1" fontId="14" fillId="5" borderId="9" xfId="0" applyNumberFormat="1" applyFont="1" applyFill="1" applyBorder="1" applyAlignment="1">
      <alignment horizontal="right" vertical="top"/>
    </xf>
    <xf numFmtId="165" fontId="17" fillId="0" borderId="0" xfId="0" applyNumberFormat="1" applyFont="1" applyAlignment="1">
      <alignment vertical="top"/>
    </xf>
    <xf numFmtId="166" fontId="14" fillId="0" borderId="0" xfId="0" applyNumberFormat="1" applyFont="1" applyAlignment="1">
      <alignment horizontal="center" vertical="top"/>
    </xf>
    <xf numFmtId="44" fontId="14" fillId="3" borderId="7" xfId="0" applyNumberFormat="1" applyFont="1" applyFill="1" applyBorder="1" applyAlignment="1">
      <alignment horizontal="center" vertical="top"/>
    </xf>
    <xf numFmtId="166" fontId="14" fillId="0" borderId="7" xfId="0" applyNumberFormat="1" applyFont="1" applyBorder="1" applyAlignment="1">
      <alignment horizontal="center" vertical="top"/>
    </xf>
    <xf numFmtId="166" fontId="14" fillId="0" borderId="1" xfId="0" applyNumberFormat="1" applyFont="1" applyBorder="1" applyAlignment="1">
      <alignment vertical="top"/>
    </xf>
    <xf numFmtId="42" fontId="15" fillId="4" borderId="7" xfId="0" applyNumberFormat="1" applyFont="1" applyFill="1" applyBorder="1" applyAlignment="1">
      <alignment horizontal="center" vertical="top"/>
    </xf>
    <xf numFmtId="42" fontId="15" fillId="4" borderId="1" xfId="0" applyNumberFormat="1" applyFont="1" applyFill="1" applyBorder="1" applyAlignment="1">
      <alignment horizontal="center" vertical="top"/>
    </xf>
    <xf numFmtId="0" fontId="19" fillId="0" borderId="0" xfId="0" applyFont="1" applyAlignment="1">
      <alignment vertical="top"/>
    </xf>
    <xf numFmtId="166" fontId="14" fillId="4" borderId="7" xfId="0" applyNumberFormat="1" applyFont="1" applyFill="1" applyBorder="1" applyAlignment="1">
      <alignment horizontal="center" vertical="top"/>
    </xf>
    <xf numFmtId="0" fontId="15" fillId="0" borderId="0" xfId="0" applyFont="1" applyAlignment="1">
      <alignment horizontal="left" vertical="top"/>
    </xf>
    <xf numFmtId="166" fontId="15" fillId="4" borderId="7" xfId="0" applyNumberFormat="1" applyFont="1" applyFill="1" applyBorder="1" applyAlignment="1">
      <alignment horizontal="center" vertical="top"/>
    </xf>
    <xf numFmtId="166" fontId="15" fillId="4" borderId="1" xfId="0" applyNumberFormat="1" applyFont="1" applyFill="1" applyBorder="1" applyAlignment="1">
      <alignment vertical="top"/>
    </xf>
    <xf numFmtId="166" fontId="14" fillId="0" borderId="6" xfId="0" applyNumberFormat="1" applyFont="1" applyBorder="1" applyAlignment="1">
      <alignment horizontal="center" vertical="top"/>
    </xf>
    <xf numFmtId="166" fontId="8" fillId="0" borderId="0" xfId="0" applyNumberFormat="1" applyFont="1" applyAlignment="1">
      <alignment vertical="top"/>
    </xf>
    <xf numFmtId="44" fontId="14" fillId="0" borderId="6" xfId="0" applyNumberFormat="1" applyFont="1" applyBorder="1" applyAlignment="1">
      <alignment horizontal="center" vertical="top"/>
    </xf>
    <xf numFmtId="44" fontId="8" fillId="0" borderId="0" xfId="0" applyNumberFormat="1" applyFont="1" applyAlignment="1">
      <alignment vertical="top"/>
    </xf>
    <xf numFmtId="165" fontId="14" fillId="0" borderId="4" xfId="0" applyNumberFormat="1" applyFont="1" applyBorder="1" applyAlignment="1">
      <alignment horizontal="center" vertical="top"/>
    </xf>
    <xf numFmtId="0" fontId="14" fillId="0" borderId="4" xfId="0" applyFont="1" applyBorder="1" applyAlignment="1">
      <alignment horizontal="center" vertical="top"/>
    </xf>
    <xf numFmtId="166" fontId="14" fillId="0" borderId="1" xfId="0" applyNumberFormat="1" applyFont="1" applyBorder="1" applyAlignment="1">
      <alignment horizontal="center" vertical="top"/>
    </xf>
    <xf numFmtId="166" fontId="14" fillId="4" borderId="1" xfId="0" applyNumberFormat="1" applyFont="1" applyFill="1" applyBorder="1" applyAlignment="1">
      <alignment horizontal="center" vertical="top"/>
    </xf>
    <xf numFmtId="0" fontId="14" fillId="0" borderId="6" xfId="0" applyFont="1" applyBorder="1" applyAlignment="1">
      <alignment horizontal="center" vertical="top"/>
    </xf>
    <xf numFmtId="0" fontId="27" fillId="0" borderId="0" xfId="0" applyFont="1" applyAlignment="1">
      <alignment vertical="top"/>
    </xf>
    <xf numFmtId="0" fontId="28" fillId="0" borderId="0" xfId="0" applyFont="1" applyAlignment="1">
      <alignment vertical="top"/>
    </xf>
    <xf numFmtId="0" fontId="14" fillId="0" borderId="4" xfId="0" applyFont="1" applyBorder="1" applyAlignment="1">
      <alignment vertical="top"/>
    </xf>
    <xf numFmtId="0" fontId="18" fillId="0" borderId="12" xfId="0" applyFont="1" applyBorder="1" applyAlignment="1">
      <alignment horizontal="right" vertical="top"/>
    </xf>
    <xf numFmtId="166" fontId="29" fillId="0" borderId="0" xfId="12" applyNumberFormat="1" applyFont="1" applyAlignment="1">
      <alignment vertical="top"/>
    </xf>
    <xf numFmtId="166" fontId="30" fillId="0" borderId="0" xfId="12" applyNumberFormat="1" applyFont="1" applyAlignment="1">
      <alignment vertical="top"/>
    </xf>
    <xf numFmtId="0" fontId="31" fillId="0" borderId="0" xfId="0" applyFont="1" applyAlignment="1">
      <alignment vertical="top"/>
    </xf>
    <xf numFmtId="0" fontId="32" fillId="0" borderId="0" xfId="0" applyFont="1" applyAlignment="1">
      <alignment vertical="top"/>
    </xf>
    <xf numFmtId="0" fontId="33" fillId="0" borderId="0" xfId="0" applyFont="1" applyAlignment="1">
      <alignment horizontal="center" vertical="top"/>
    </xf>
    <xf numFmtId="0" fontId="33" fillId="0" borderId="0" xfId="0" applyFont="1" applyAlignment="1">
      <alignment vertical="top"/>
    </xf>
    <xf numFmtId="166" fontId="33" fillId="0" borderId="0" xfId="12" applyNumberFormat="1" applyFont="1" applyAlignment="1">
      <alignment vertical="top"/>
    </xf>
    <xf numFmtId="0" fontId="33" fillId="5" borderId="0" xfId="0" applyFont="1" applyFill="1" applyAlignment="1">
      <alignment vertical="top"/>
    </xf>
    <xf numFmtId="0" fontId="34" fillId="0" borderId="0" xfId="0" applyFont="1" applyAlignment="1">
      <alignment vertical="top"/>
    </xf>
    <xf numFmtId="0" fontId="35" fillId="2" borderId="1" xfId="0" applyFont="1" applyFill="1" applyBorder="1" applyAlignment="1">
      <alignment horizontal="center" vertical="top" wrapText="1"/>
    </xf>
    <xf numFmtId="166" fontId="35" fillId="2" borderId="1" xfId="12" applyNumberFormat="1" applyFont="1" applyFill="1" applyBorder="1" applyAlignment="1">
      <alignment horizontal="center" vertical="top" wrapText="1"/>
    </xf>
    <xf numFmtId="0" fontId="1" fillId="0" borderId="1" xfId="0" applyFont="1" applyBorder="1" applyAlignment="1">
      <alignment vertical="top"/>
    </xf>
    <xf numFmtId="0" fontId="1" fillId="0" borderId="1" xfId="0" applyFont="1" applyBorder="1" applyAlignment="1">
      <alignment horizontal="center" vertical="top"/>
    </xf>
    <xf numFmtId="0" fontId="1" fillId="0" borderId="1" xfId="0" applyFont="1" applyBorder="1" applyAlignment="1">
      <alignment horizontal="left" vertical="top"/>
    </xf>
    <xf numFmtId="0" fontId="1" fillId="0" borderId="1" xfId="0" applyFont="1" applyBorder="1" applyAlignment="1">
      <alignment horizontal="right" vertical="top"/>
    </xf>
    <xf numFmtId="164" fontId="33" fillId="5" borderId="0" xfId="0" applyNumberFormat="1" applyFont="1" applyFill="1" applyAlignment="1">
      <alignment vertical="top"/>
    </xf>
    <xf numFmtId="0" fontId="1" fillId="0" borderId="5" xfId="0" applyFont="1" applyBorder="1" applyAlignment="1">
      <alignment vertical="top"/>
    </xf>
    <xf numFmtId="0" fontId="1" fillId="0" borderId="5" xfId="0" applyFont="1" applyBorder="1" applyAlignment="1">
      <alignment horizontal="center" vertical="top"/>
    </xf>
    <xf numFmtId="0" fontId="1" fillId="0" borderId="5" xfId="0" applyFont="1" applyBorder="1" applyAlignment="1">
      <alignment horizontal="left" vertical="top"/>
    </xf>
    <xf numFmtId="0" fontId="36" fillId="4" borderId="1" xfId="0" applyFont="1" applyFill="1" applyBorder="1" applyAlignment="1">
      <alignment vertical="top"/>
    </xf>
    <xf numFmtId="0" fontId="36" fillId="4" borderId="1" xfId="0" applyFont="1" applyFill="1" applyBorder="1" applyAlignment="1">
      <alignment horizontal="center" vertical="top"/>
    </xf>
    <xf numFmtId="0" fontId="1" fillId="5" borderId="0" xfId="0" applyFont="1" applyFill="1" applyAlignment="1">
      <alignment vertical="top"/>
    </xf>
    <xf numFmtId="0" fontId="36" fillId="0" borderId="0" xfId="0" applyFont="1" applyAlignment="1">
      <alignment vertical="top"/>
    </xf>
    <xf numFmtId="0" fontId="36" fillId="0" borderId="0" xfId="0" applyFont="1" applyAlignment="1">
      <alignment horizontal="center" vertical="top"/>
    </xf>
    <xf numFmtId="166" fontId="37" fillId="0" borderId="0" xfId="12" applyNumberFormat="1" applyFont="1" applyAlignment="1">
      <alignment vertical="top"/>
    </xf>
    <xf numFmtId="0" fontId="38" fillId="0" borderId="0" xfId="0" applyFont="1" applyAlignment="1">
      <alignment vertical="top"/>
    </xf>
    <xf numFmtId="166" fontId="39" fillId="0" borderId="0" xfId="12" applyNumberFormat="1" applyFont="1" applyAlignment="1">
      <alignment vertical="top"/>
    </xf>
    <xf numFmtId="0" fontId="40" fillId="0" borderId="0" xfId="0" applyFont="1" applyAlignment="1">
      <alignment vertical="top"/>
    </xf>
    <xf numFmtId="166" fontId="40" fillId="0" borderId="0" xfId="12" applyNumberFormat="1" applyFont="1" applyAlignment="1">
      <alignment vertical="top"/>
    </xf>
    <xf numFmtId="0" fontId="34" fillId="5" borderId="0" xfId="0" applyFont="1" applyFill="1" applyAlignment="1">
      <alignment vertical="top"/>
    </xf>
    <xf numFmtId="0" fontId="40" fillId="5" borderId="0" xfId="0" applyFont="1" applyFill="1" applyAlignment="1">
      <alignment horizontal="left" vertical="top"/>
    </xf>
    <xf numFmtId="0" fontId="34" fillId="0" borderId="0" xfId="0" applyFont="1" applyAlignment="1">
      <alignment horizontal="center" vertical="top"/>
    </xf>
    <xf numFmtId="166" fontId="34" fillId="0" borderId="0" xfId="12" applyNumberFormat="1" applyFont="1" applyAlignment="1">
      <alignment vertical="top"/>
    </xf>
    <xf numFmtId="0" fontId="1" fillId="2" borderId="1" xfId="0" applyFont="1" applyFill="1" applyBorder="1" applyAlignment="1">
      <alignment horizontal="left" vertical="top" wrapText="1"/>
    </xf>
    <xf numFmtId="164" fontId="41" fillId="0" borderId="0" xfId="0" applyNumberFormat="1" applyFont="1" applyAlignment="1">
      <alignment vertical="top" wrapText="1"/>
    </xf>
    <xf numFmtId="0" fontId="42" fillId="3" borderId="2" xfId="0" applyFont="1" applyFill="1" applyBorder="1" applyAlignment="1">
      <alignment horizontal="left" vertical="top" wrapText="1"/>
    </xf>
    <xf numFmtId="164" fontId="42" fillId="0" borderId="0" xfId="0" applyNumberFormat="1" applyFont="1" applyAlignment="1">
      <alignment vertical="top" wrapText="1"/>
    </xf>
    <xf numFmtId="0" fontId="42" fillId="0" borderId="0" xfId="0" applyFont="1" applyAlignment="1">
      <alignment vertical="top"/>
    </xf>
    <xf numFmtId="0" fontId="41" fillId="0" borderId="0" xfId="0" applyFont="1" applyAlignment="1">
      <alignment vertical="top" wrapText="1"/>
    </xf>
    <xf numFmtId="168" fontId="23" fillId="0" borderId="0" xfId="0" applyNumberFormat="1" applyFont="1" applyAlignment="1">
      <alignment vertical="top"/>
    </xf>
    <xf numFmtId="168" fontId="25" fillId="0" borderId="0" xfId="0" applyNumberFormat="1" applyFont="1" applyAlignment="1">
      <alignment vertical="top"/>
    </xf>
    <xf numFmtId="168" fontId="33" fillId="0" borderId="0" xfId="12" applyNumberFormat="1" applyFont="1" applyAlignment="1">
      <alignment vertical="top"/>
    </xf>
    <xf numFmtId="164" fontId="25" fillId="6" borderId="11" xfId="0" applyNumberFormat="1" applyFont="1" applyFill="1" applyBorder="1" applyAlignment="1">
      <alignment horizontal="right" vertical="top"/>
    </xf>
    <xf numFmtId="164" fontId="25" fillId="8" borderId="11" xfId="0" applyNumberFormat="1" applyFont="1" applyFill="1" applyBorder="1" applyAlignment="1">
      <alignment horizontal="right" vertical="top"/>
    </xf>
    <xf numFmtId="168" fontId="25" fillId="8" borderId="11" xfId="0" applyNumberFormat="1" applyFont="1" applyFill="1" applyBorder="1" applyAlignment="1">
      <alignment horizontal="right" vertical="top"/>
    </xf>
    <xf numFmtId="164" fontId="26" fillId="9" borderId="11" xfId="0" applyNumberFormat="1" applyFont="1" applyFill="1" applyBorder="1" applyAlignment="1">
      <alignment vertical="top"/>
    </xf>
    <xf numFmtId="168" fontId="26" fillId="9" borderId="11" xfId="0" applyNumberFormat="1" applyFont="1" applyFill="1" applyBorder="1" applyAlignment="1">
      <alignment vertical="top"/>
    </xf>
    <xf numFmtId="168" fontId="25" fillId="6" borderId="11" xfId="0" applyNumberFormat="1" applyFont="1" applyFill="1" applyBorder="1" applyAlignment="1">
      <alignment horizontal="right" vertical="top"/>
    </xf>
    <xf numFmtId="0" fontId="24" fillId="10" borderId="11" xfId="0" applyFont="1" applyFill="1" applyBorder="1" applyAlignment="1">
      <alignment vertical="top"/>
    </xf>
    <xf numFmtId="0" fontId="25" fillId="10" borderId="11" xfId="0" applyFont="1" applyFill="1" applyBorder="1" applyAlignment="1">
      <alignment vertical="top"/>
    </xf>
    <xf numFmtId="164" fontId="24" fillId="7" borderId="11" xfId="0" applyNumberFormat="1" applyFont="1" applyFill="1" applyBorder="1" applyAlignment="1">
      <alignment horizontal="right" vertical="top"/>
    </xf>
    <xf numFmtId="164" fontId="24" fillId="11" borderId="11" xfId="0" applyNumberFormat="1" applyFont="1" applyFill="1" applyBorder="1" applyAlignment="1">
      <alignment horizontal="center" vertical="top" wrapText="1"/>
    </xf>
    <xf numFmtId="168" fontId="24" fillId="11" borderId="11" xfId="0" applyNumberFormat="1" applyFont="1" applyFill="1" applyBorder="1" applyAlignment="1">
      <alignment horizontal="center" vertical="top" wrapText="1"/>
    </xf>
    <xf numFmtId="169" fontId="23" fillId="0" borderId="0" xfId="0" applyNumberFormat="1" applyFont="1" applyAlignment="1">
      <alignment vertical="top"/>
    </xf>
    <xf numFmtId="9" fontId="8" fillId="0" borderId="0" xfId="13" applyFont="1" applyAlignment="1">
      <alignment vertical="top"/>
    </xf>
    <xf numFmtId="43" fontId="9" fillId="0" borderId="0" xfId="11" applyFont="1" applyAlignment="1">
      <alignment vertical="top"/>
    </xf>
    <xf numFmtId="1" fontId="14" fillId="0" borderId="7" xfId="0" applyNumberFormat="1" applyFont="1" applyFill="1" applyBorder="1" applyAlignment="1">
      <alignment horizontal="right" vertical="top"/>
    </xf>
    <xf numFmtId="1" fontId="8" fillId="0" borderId="7" xfId="0" applyNumberFormat="1" applyFont="1" applyFill="1" applyBorder="1" applyAlignment="1">
      <alignment horizontal="right" vertical="top"/>
    </xf>
    <xf numFmtId="1" fontId="14" fillId="0" borderId="9" xfId="0" applyNumberFormat="1" applyFont="1" applyFill="1" applyBorder="1" applyAlignment="1">
      <alignment horizontal="right" vertical="top"/>
    </xf>
    <xf numFmtId="9" fontId="14" fillId="0" borderId="0" xfId="13" applyFont="1" applyAlignment="1">
      <alignment vertical="top"/>
    </xf>
    <xf numFmtId="0" fontId="43" fillId="0" borderId="0" xfId="0" applyFont="1" applyAlignment="1">
      <alignment vertical="top"/>
    </xf>
    <xf numFmtId="0" fontId="27" fillId="0" borderId="0" xfId="0" applyFont="1" applyAlignment="1">
      <alignment horizontal="left" vertical="top"/>
    </xf>
    <xf numFmtId="0" fontId="15" fillId="0" borderId="2" xfId="0" applyFont="1" applyBorder="1" applyAlignment="1">
      <alignment vertical="top"/>
    </xf>
    <xf numFmtId="44" fontId="14" fillId="0" borderId="8" xfId="0" applyNumberFormat="1" applyFont="1" applyBorder="1" applyAlignment="1">
      <alignment horizontal="center" vertical="top"/>
    </xf>
    <xf numFmtId="44" fontId="14" fillId="0" borderId="16" xfId="0" applyNumberFormat="1" applyFont="1" applyBorder="1" applyAlignment="1">
      <alignment horizontal="center" vertical="top"/>
    </xf>
    <xf numFmtId="0" fontId="15" fillId="0" borderId="18" xfId="0" applyFont="1" applyBorder="1" applyAlignment="1">
      <alignment horizontal="center" vertical="top"/>
    </xf>
    <xf numFmtId="0" fontId="25" fillId="0" borderId="11" xfId="0" applyFont="1" applyFill="1" applyBorder="1" applyAlignment="1">
      <alignment vertical="top"/>
    </xf>
    <xf numFmtId="164" fontId="23" fillId="0" borderId="11" xfId="0" applyNumberFormat="1" applyFont="1" applyFill="1" applyBorder="1" applyAlignment="1">
      <alignment vertical="top"/>
    </xf>
    <xf numFmtId="0" fontId="8" fillId="0" borderId="0" xfId="0" applyFont="1" applyAlignment="1">
      <alignment vertical="top"/>
    </xf>
    <xf numFmtId="0" fontId="36" fillId="0" borderId="2" xfId="0" applyFont="1" applyFill="1" applyBorder="1" applyAlignment="1">
      <alignment vertical="top"/>
    </xf>
    <xf numFmtId="0" fontId="36" fillId="0" borderId="2" xfId="0" applyFont="1" applyFill="1" applyBorder="1" applyAlignment="1">
      <alignment horizontal="center" vertical="top"/>
    </xf>
    <xf numFmtId="166" fontId="37" fillId="0" borderId="2" xfId="12" applyNumberFormat="1" applyFont="1" applyFill="1" applyBorder="1" applyAlignment="1">
      <alignment vertical="top"/>
    </xf>
    <xf numFmtId="1" fontId="38" fillId="0" borderId="2" xfId="0" applyNumberFormat="1" applyFont="1" applyFill="1" applyBorder="1" applyAlignment="1">
      <alignment vertical="top"/>
    </xf>
    <xf numFmtId="166" fontId="38" fillId="0" borderId="2" xfId="12" applyNumberFormat="1" applyFont="1" applyFill="1" applyBorder="1" applyAlignment="1">
      <alignment vertical="top"/>
    </xf>
    <xf numFmtId="166" fontId="33" fillId="0" borderId="0" xfId="12" applyNumberFormat="1" applyFont="1" applyFill="1" applyAlignment="1">
      <alignment vertical="top"/>
    </xf>
    <xf numFmtId="0" fontId="24" fillId="0" borderId="2" xfId="0" applyFont="1" applyFill="1" applyBorder="1" applyAlignment="1">
      <alignment vertical="top"/>
    </xf>
    <xf numFmtId="0" fontId="25" fillId="0" borderId="2" xfId="0" applyFont="1" applyFill="1" applyBorder="1" applyAlignment="1">
      <alignment vertical="top"/>
    </xf>
    <xf numFmtId="164" fontId="26" fillId="0" borderId="2" xfId="0" applyNumberFormat="1" applyFont="1" applyFill="1" applyBorder="1" applyAlignment="1">
      <alignment vertical="top"/>
    </xf>
    <xf numFmtId="168" fontId="26" fillId="0" borderId="2" xfId="0" applyNumberFormat="1" applyFont="1" applyFill="1" applyBorder="1" applyAlignment="1">
      <alignment vertical="top"/>
    </xf>
    <xf numFmtId="164" fontId="41" fillId="0" borderId="0" xfId="0" applyNumberFormat="1" applyFont="1" applyFill="1" applyAlignment="1">
      <alignment vertical="top" wrapText="1"/>
    </xf>
    <xf numFmtId="0" fontId="34" fillId="0" borderId="0" xfId="0" applyFont="1" applyFill="1" applyAlignment="1">
      <alignment vertical="top"/>
    </xf>
    <xf numFmtId="164" fontId="26" fillId="0" borderId="11" xfId="0" applyNumberFormat="1" applyFont="1" applyFill="1" applyBorder="1" applyAlignment="1">
      <alignment vertical="top"/>
    </xf>
    <xf numFmtId="0" fontId="14" fillId="0" borderId="0" xfId="0" applyFont="1" applyFill="1" applyAlignment="1">
      <alignment horizontal="left" vertical="top"/>
    </xf>
    <xf numFmtId="166" fontId="14" fillId="0" borderId="7" xfId="0" applyNumberFormat="1" applyFont="1" applyFill="1" applyBorder="1" applyAlignment="1">
      <alignment horizontal="center" vertical="top"/>
    </xf>
    <xf numFmtId="166" fontId="14" fillId="0" borderId="1" xfId="0" applyNumberFormat="1" applyFont="1" applyFill="1" applyBorder="1" applyAlignment="1">
      <alignment horizontal="center" vertical="top"/>
    </xf>
    <xf numFmtId="164" fontId="25" fillId="6" borderId="20" xfId="0" applyNumberFormat="1" applyFont="1" applyFill="1" applyBorder="1" applyAlignment="1">
      <alignment horizontal="right" vertical="top"/>
    </xf>
    <xf numFmtId="168" fontId="25" fillId="6" borderId="20" xfId="0" applyNumberFormat="1" applyFont="1" applyFill="1" applyBorder="1" applyAlignment="1">
      <alignment horizontal="right" vertical="top"/>
    </xf>
    <xf numFmtId="164" fontId="23" fillId="0" borderId="20" xfId="0" applyNumberFormat="1" applyFont="1" applyBorder="1" applyAlignment="1">
      <alignment vertical="top"/>
    </xf>
    <xf numFmtId="166" fontId="26" fillId="9" borderId="11" xfId="12" applyNumberFormat="1" applyFont="1" applyFill="1" applyBorder="1" applyAlignment="1">
      <alignment vertical="top"/>
    </xf>
    <xf numFmtId="0" fontId="8" fillId="0" borderId="0" xfId="0" applyFont="1" applyAlignment="1">
      <alignment vertical="top"/>
    </xf>
    <xf numFmtId="165" fontId="8" fillId="0" borderId="0" xfId="11" applyNumberFormat="1" applyFont="1" applyAlignment="1">
      <alignment vertical="top"/>
    </xf>
    <xf numFmtId="0" fontId="8" fillId="0" borderId="0" xfId="0" applyFont="1" applyAlignment="1">
      <alignment vertical="top"/>
    </xf>
    <xf numFmtId="0" fontId="14" fillId="0" borderId="4" xfId="0" applyFont="1" applyBorder="1" applyAlignment="1">
      <alignment vertical="top"/>
    </xf>
    <xf numFmtId="165" fontId="14" fillId="0" borderId="0" xfId="11" applyNumberFormat="1" applyFont="1" applyAlignment="1">
      <alignment vertical="top"/>
    </xf>
    <xf numFmtId="0" fontId="14" fillId="0" borderId="0" xfId="0" applyFont="1" applyFill="1" applyAlignment="1">
      <alignment horizontal="left" vertical="top" indent="1"/>
    </xf>
    <xf numFmtId="167" fontId="14" fillId="0" borderId="0" xfId="13" applyNumberFormat="1" applyFont="1" applyAlignment="1">
      <alignment vertical="top"/>
    </xf>
    <xf numFmtId="42" fontId="14" fillId="12" borderId="7" xfId="0" applyNumberFormat="1" applyFont="1" applyFill="1" applyBorder="1" applyAlignment="1">
      <alignment horizontal="center" vertical="top"/>
    </xf>
    <xf numFmtId="166" fontId="14" fillId="12" borderId="7" xfId="0" applyNumberFormat="1" applyFont="1" applyFill="1" applyBorder="1" applyAlignment="1">
      <alignment horizontal="center" vertical="top"/>
    </xf>
    <xf numFmtId="166" fontId="14" fillId="12" borderId="1" xfId="0" applyNumberFormat="1" applyFont="1" applyFill="1" applyBorder="1" applyAlignment="1">
      <alignment vertical="top"/>
    </xf>
    <xf numFmtId="42" fontId="14" fillId="13" borderId="7" xfId="0" applyNumberFormat="1" applyFont="1" applyFill="1" applyBorder="1" applyAlignment="1">
      <alignment horizontal="center" vertical="top"/>
    </xf>
    <xf numFmtId="42" fontId="14" fillId="13" borderId="1" xfId="0" applyNumberFormat="1" applyFont="1" applyFill="1" applyBorder="1" applyAlignment="1">
      <alignment horizontal="center" vertical="top"/>
    </xf>
    <xf numFmtId="42" fontId="15" fillId="13" borderId="7" xfId="0" applyNumberFormat="1" applyFont="1" applyFill="1" applyBorder="1" applyAlignment="1">
      <alignment horizontal="center" vertical="top"/>
    </xf>
    <xf numFmtId="166" fontId="15" fillId="13" borderId="7" xfId="0" applyNumberFormat="1" applyFont="1" applyFill="1" applyBorder="1" applyAlignment="1">
      <alignment horizontal="center" vertical="top"/>
    </xf>
    <xf numFmtId="166" fontId="15" fillId="13" borderId="1" xfId="0" applyNumberFormat="1" applyFont="1" applyFill="1" applyBorder="1" applyAlignment="1">
      <alignment vertical="top"/>
    </xf>
    <xf numFmtId="3" fontId="14" fillId="13" borderId="9" xfId="0" applyNumberFormat="1" applyFont="1" applyFill="1" applyBorder="1" applyAlignment="1">
      <alignment horizontal="right" vertical="top"/>
    </xf>
    <xf numFmtId="3" fontId="15" fillId="13" borderId="7" xfId="0" applyNumberFormat="1" applyFont="1" applyFill="1" applyBorder="1" applyAlignment="1">
      <alignment horizontal="right" vertical="top"/>
    </xf>
    <xf numFmtId="3" fontId="15" fillId="13" borderId="19" xfId="0" applyNumberFormat="1" applyFont="1" applyFill="1" applyBorder="1" applyAlignment="1">
      <alignment horizontal="right" vertical="top"/>
    </xf>
    <xf numFmtId="166" fontId="14" fillId="0" borderId="0" xfId="0" applyNumberFormat="1" applyFont="1" applyAlignment="1">
      <alignment vertical="top"/>
    </xf>
    <xf numFmtId="0" fontId="10" fillId="0" borderId="25" xfId="0" applyFont="1" applyFill="1" applyBorder="1" applyAlignment="1">
      <alignment horizontal="left" vertical="center" wrapText="1"/>
    </xf>
    <xf numFmtId="0" fontId="10" fillId="0" borderId="9" xfId="0" applyFont="1" applyFill="1" applyBorder="1" applyAlignment="1">
      <alignment horizontal="left" vertical="center"/>
    </xf>
    <xf numFmtId="0" fontId="3" fillId="0" borderId="16" xfId="0" applyFont="1" applyFill="1" applyBorder="1" applyAlignment="1">
      <alignment horizontal="left" vertical="center" wrapText="1"/>
    </xf>
    <xf numFmtId="0" fontId="13" fillId="0" borderId="16" xfId="0" applyFont="1" applyFill="1" applyBorder="1" applyAlignment="1">
      <alignment horizontal="left" vertical="center"/>
    </xf>
    <xf numFmtId="0" fontId="3" fillId="0" borderId="9" xfId="0" applyFont="1" applyFill="1" applyBorder="1" applyAlignment="1">
      <alignment horizontal="left" vertical="center" wrapText="1"/>
    </xf>
    <xf numFmtId="0" fontId="13" fillId="0" borderId="9" xfId="0" applyFont="1" applyFill="1" applyBorder="1" applyAlignment="1">
      <alignment horizontal="left" vertical="center"/>
    </xf>
    <xf numFmtId="0" fontId="3" fillId="0" borderId="16" xfId="0" applyFont="1" applyFill="1" applyBorder="1" applyAlignment="1">
      <alignment vertical="center" wrapText="1"/>
    </xf>
    <xf numFmtId="0" fontId="13" fillId="0" borderId="16" xfId="0" quotePrefix="1" applyFont="1" applyFill="1" applyBorder="1" applyAlignment="1">
      <alignment horizontal="left" vertical="center"/>
    </xf>
    <xf numFmtId="170" fontId="13" fillId="0" borderId="9" xfId="0" applyNumberFormat="1" applyFont="1" applyFill="1" applyBorder="1" applyAlignment="1">
      <alignment horizontal="left" vertical="center"/>
    </xf>
    <xf numFmtId="0" fontId="11" fillId="0" borderId="21" xfId="0" applyFont="1" applyFill="1" applyBorder="1" applyAlignment="1">
      <alignment horizontal="left" vertical="center"/>
    </xf>
    <xf numFmtId="0" fontId="4" fillId="0" borderId="9"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24" xfId="0" applyFont="1" applyFill="1" applyBorder="1" applyAlignment="1">
      <alignment horizontal="left" vertical="center"/>
    </xf>
    <xf numFmtId="0" fontId="5" fillId="0" borderId="25" xfId="0" applyFont="1" applyFill="1" applyBorder="1" applyAlignment="1">
      <alignment horizontal="left" vertical="center" wrapText="1"/>
    </xf>
    <xf numFmtId="0" fontId="47" fillId="0" borderId="2" xfId="0" applyFont="1" applyFill="1" applyBorder="1" applyAlignment="1">
      <alignment vertical="center" wrapText="1"/>
    </xf>
    <xf numFmtId="0" fontId="47" fillId="0" borderId="21" xfId="0" applyFont="1" applyFill="1" applyBorder="1" applyAlignment="1">
      <alignment vertical="center" wrapText="1"/>
    </xf>
    <xf numFmtId="0" fontId="4" fillId="0" borderId="2" xfId="0" applyFont="1" applyFill="1" applyBorder="1" applyAlignment="1">
      <alignment horizontal="left" vertical="center" wrapText="1"/>
    </xf>
    <xf numFmtId="0" fontId="13" fillId="0" borderId="2" xfId="0" applyFont="1" applyFill="1" applyBorder="1" applyAlignment="1">
      <alignment horizontal="left" vertical="center"/>
    </xf>
    <xf numFmtId="0" fontId="48" fillId="0" borderId="2" xfId="0" applyFont="1" applyFill="1" applyBorder="1" applyAlignment="1">
      <alignment vertical="center"/>
    </xf>
    <xf numFmtId="0" fontId="48" fillId="0" borderId="0" xfId="0" applyFont="1" applyFill="1" applyAlignment="1">
      <alignment vertical="center"/>
    </xf>
    <xf numFmtId="0" fontId="49" fillId="0" borderId="0" xfId="0" applyFont="1" applyFill="1" applyAlignment="1">
      <alignment horizontal="right" vertical="top" wrapText="1"/>
    </xf>
    <xf numFmtId="0" fontId="49" fillId="0" borderId="2" xfId="0" applyFont="1" applyFill="1" applyBorder="1" applyAlignment="1">
      <alignment horizontal="right" vertical="top"/>
    </xf>
    <xf numFmtId="0" fontId="51" fillId="0" borderId="0" xfId="0" applyFont="1" applyAlignment="1">
      <alignment vertical="top"/>
    </xf>
    <xf numFmtId="0" fontId="51" fillId="0" borderId="0" xfId="0" applyFont="1" applyAlignment="1">
      <alignment horizontal="left" vertical="top"/>
    </xf>
    <xf numFmtId="0" fontId="52" fillId="0" borderId="2" xfId="0" applyFont="1" applyFill="1" applyBorder="1" applyAlignment="1">
      <alignment vertical="top" wrapText="1"/>
    </xf>
    <xf numFmtId="0" fontId="49" fillId="0" borderId="0" xfId="0" applyFont="1" applyFill="1" applyAlignment="1">
      <alignment horizontal="right" vertical="top"/>
    </xf>
    <xf numFmtId="0" fontId="54" fillId="14" borderId="25" xfId="0" applyFont="1" applyFill="1" applyBorder="1" applyAlignment="1">
      <alignment horizontal="left" vertical="top"/>
    </xf>
    <xf numFmtId="170" fontId="45" fillId="14" borderId="25" xfId="0" applyNumberFormat="1" applyFont="1" applyFill="1" applyBorder="1" applyAlignment="1">
      <alignment horizontal="left" vertical="top"/>
    </xf>
    <xf numFmtId="0" fontId="45" fillId="14" borderId="24" xfId="0" applyFont="1" applyFill="1" applyBorder="1" applyAlignment="1">
      <alignment horizontal="right" vertical="top"/>
    </xf>
    <xf numFmtId="0" fontId="45" fillId="14" borderId="24" xfId="0" applyFont="1" applyFill="1" applyBorder="1" applyAlignment="1">
      <alignment horizontal="left" vertical="top"/>
    </xf>
    <xf numFmtId="0" fontId="50" fillId="0" borderId="0" xfId="0" applyFont="1" applyAlignment="1">
      <alignment vertical="top"/>
    </xf>
    <xf numFmtId="0" fontId="54" fillId="14" borderId="22" xfId="0" applyFont="1" applyFill="1" applyBorder="1" applyAlignment="1">
      <alignment horizontal="left" vertical="top"/>
    </xf>
    <xf numFmtId="0" fontId="45" fillId="14" borderId="21" xfId="0" applyFont="1" applyFill="1" applyBorder="1" applyAlignment="1">
      <alignment horizontal="left" vertical="top"/>
    </xf>
    <xf numFmtId="0" fontId="45" fillId="14" borderId="21" xfId="0" applyFont="1" applyFill="1" applyBorder="1" applyAlignment="1">
      <alignment horizontal="right" vertical="top"/>
    </xf>
    <xf numFmtId="0" fontId="45" fillId="14" borderId="23" xfId="0" applyFont="1" applyFill="1" applyBorder="1" applyAlignment="1">
      <alignment horizontal="right" vertical="top"/>
    </xf>
    <xf numFmtId="0" fontId="55" fillId="14" borderId="2" xfId="0" applyFont="1" applyFill="1" applyBorder="1" applyAlignment="1">
      <alignment vertical="center" wrapText="1"/>
    </xf>
    <xf numFmtId="0" fontId="54" fillId="14" borderId="2" xfId="0" applyFont="1" applyFill="1" applyBorder="1" applyAlignment="1">
      <alignment horizontal="right" vertical="center"/>
    </xf>
    <xf numFmtId="0" fontId="49" fillId="0" borderId="0" xfId="0" applyFont="1" applyFill="1" applyAlignment="1">
      <alignment horizontal="right" vertical="center" wrapText="1"/>
    </xf>
    <xf numFmtId="0" fontId="49" fillId="0" borderId="2" xfId="0" applyFont="1" applyFill="1" applyBorder="1" applyAlignment="1">
      <alignment horizontal="right" vertical="center"/>
    </xf>
    <xf numFmtId="0" fontId="52" fillId="0" borderId="2" xfId="0" applyFont="1" applyFill="1" applyBorder="1" applyAlignment="1">
      <alignment vertical="center" wrapText="1"/>
    </xf>
    <xf numFmtId="0" fontId="49" fillId="0" borderId="0" xfId="0" applyFont="1" applyFill="1" applyAlignment="1">
      <alignment horizontal="right" vertical="center"/>
    </xf>
    <xf numFmtId="0" fontId="4" fillId="0" borderId="27" xfId="0" applyFont="1" applyFill="1" applyBorder="1" applyAlignment="1">
      <alignment vertical="center" wrapText="1"/>
    </xf>
    <xf numFmtId="0" fontId="4" fillId="0" borderId="27" xfId="0" applyFont="1" applyFill="1" applyBorder="1" applyAlignment="1">
      <alignment horizontal="left" vertical="center"/>
    </xf>
    <xf numFmtId="0" fontId="50" fillId="0" borderId="0" xfId="0" applyFont="1" applyAlignment="1">
      <alignment horizontal="left" vertical="top"/>
    </xf>
    <xf numFmtId="0" fontId="53" fillId="0" borderId="0" xfId="0" applyFont="1" applyAlignment="1">
      <alignment horizontal="left" vertical="top"/>
    </xf>
    <xf numFmtId="166" fontId="26" fillId="10" borderId="13" xfId="12" applyNumberFormat="1" applyFont="1" applyFill="1" applyBorder="1" applyAlignment="1">
      <alignment vertical="top"/>
    </xf>
    <xf numFmtId="166" fontId="44" fillId="10" borderId="14" xfId="12" applyNumberFormat="1" applyFont="1" applyFill="1" applyBorder="1" applyAlignment="1">
      <alignment vertical="top"/>
    </xf>
    <xf numFmtId="168" fontId="44" fillId="10" borderId="14" xfId="12" applyNumberFormat="1" applyFont="1" applyFill="1" applyBorder="1" applyAlignment="1">
      <alignment vertical="top"/>
    </xf>
    <xf numFmtId="166" fontId="44" fillId="10" borderId="15" xfId="12" applyNumberFormat="1" applyFont="1" applyFill="1" applyBorder="1" applyAlignment="1">
      <alignment vertical="top"/>
    </xf>
    <xf numFmtId="164" fontId="25" fillId="0" borderId="11" xfId="0" applyNumberFormat="1" applyFont="1" applyFill="1" applyBorder="1" applyAlignment="1">
      <alignment horizontal="right" vertical="top"/>
    </xf>
    <xf numFmtId="166" fontId="1" fillId="10" borderId="1" xfId="12" applyNumberFormat="1" applyFont="1" applyFill="1" applyBorder="1" applyAlignment="1">
      <alignment horizontal="right" vertical="top" wrapText="1"/>
    </xf>
    <xf numFmtId="1" fontId="1" fillId="10" borderId="1" xfId="0" applyNumberFormat="1" applyFont="1" applyFill="1" applyBorder="1" applyAlignment="1">
      <alignment horizontal="right" vertical="top"/>
    </xf>
    <xf numFmtId="166" fontId="37" fillId="13" borderId="1" xfId="12" applyNumberFormat="1" applyFont="1" applyFill="1" applyBorder="1" applyAlignment="1">
      <alignment vertical="top"/>
    </xf>
    <xf numFmtId="1" fontId="38" fillId="13" borderId="1" xfId="0" applyNumberFormat="1" applyFont="1" applyFill="1" applyBorder="1" applyAlignment="1">
      <alignment vertical="top"/>
    </xf>
    <xf numFmtId="166" fontId="38" fillId="13" borderId="1" xfId="12" applyNumberFormat="1" applyFont="1" applyFill="1" applyBorder="1" applyAlignment="1">
      <alignment vertical="top"/>
    </xf>
    <xf numFmtId="42" fontId="14" fillId="0" borderId="7" xfId="0" applyNumberFormat="1" applyFont="1" applyFill="1" applyBorder="1" applyAlignment="1">
      <alignment horizontal="center" vertical="top"/>
    </xf>
    <xf numFmtId="166" fontId="14" fillId="0" borderId="1" xfId="0" applyNumberFormat="1" applyFont="1" applyFill="1" applyBorder="1" applyAlignment="1">
      <alignment vertical="top"/>
    </xf>
    <xf numFmtId="0" fontId="18" fillId="0" borderId="17" xfId="0" applyFont="1" applyBorder="1" applyAlignment="1">
      <alignment horizontal="right" vertical="top"/>
    </xf>
    <xf numFmtId="0" fontId="15" fillId="0" borderId="10" xfId="0" applyFont="1" applyBorder="1" applyAlignment="1">
      <alignment horizontal="center" vertical="top" wrapText="1"/>
    </xf>
    <xf numFmtId="0" fontId="15" fillId="0" borderId="28" xfId="0" applyFont="1" applyBorder="1" applyAlignment="1">
      <alignment horizontal="center" vertical="top"/>
    </xf>
    <xf numFmtId="0" fontId="15" fillId="0" borderId="28" xfId="0" applyFont="1" applyBorder="1" applyAlignment="1">
      <alignment horizontal="center" vertical="top" wrapText="1"/>
    </xf>
    <xf numFmtId="0" fontId="58" fillId="0" borderId="0" xfId="0" applyFont="1" applyAlignment="1">
      <alignment vertical="top"/>
    </xf>
    <xf numFmtId="0" fontId="51" fillId="0" borderId="0" xfId="0" applyFont="1" applyAlignment="1">
      <alignment horizontal="center" vertical="top"/>
    </xf>
    <xf numFmtId="0" fontId="59" fillId="0" borderId="0" xfId="0" applyFont="1" applyAlignment="1">
      <alignment horizontal="right" vertical="top"/>
    </xf>
    <xf numFmtId="0" fontId="56" fillId="0" borderId="0" xfId="0" applyFont="1" applyAlignment="1">
      <alignment horizontal="right" vertical="top"/>
    </xf>
    <xf numFmtId="0" fontId="58" fillId="0" borderId="0" xfId="0" applyFont="1" applyAlignment="1">
      <alignment horizontal="right" vertical="top"/>
    </xf>
    <xf numFmtId="1" fontId="58" fillId="0" borderId="0" xfId="0" applyNumberFormat="1" applyFont="1" applyAlignment="1">
      <alignment vertical="top"/>
    </xf>
    <xf numFmtId="1" fontId="60" fillId="0" borderId="0" xfId="0" applyNumberFormat="1" applyFont="1" applyAlignment="1">
      <alignment horizontal="center" vertical="top" wrapText="1"/>
    </xf>
    <xf numFmtId="0" fontId="61" fillId="0" borderId="0" xfId="0" applyFont="1" applyAlignment="1">
      <alignment vertical="top"/>
    </xf>
    <xf numFmtId="0" fontId="61" fillId="0" borderId="0" xfId="0" applyFont="1"/>
    <xf numFmtId="0" fontId="51" fillId="0" borderId="0" xfId="0" applyFont="1" applyAlignment="1"/>
    <xf numFmtId="0" fontId="61" fillId="0" borderId="0" xfId="0" applyFont="1" applyAlignment="1">
      <alignment horizontal="center" vertical="top"/>
    </xf>
    <xf numFmtId="0" fontId="62" fillId="15" borderId="0" xfId="15" applyFont="1" applyFill="1" applyAlignment="1">
      <alignment vertical="top"/>
    </xf>
    <xf numFmtId="0" fontId="51" fillId="0" borderId="0" xfId="0" applyFont="1"/>
    <xf numFmtId="0" fontId="53" fillId="0" borderId="9" xfId="0" applyFont="1" applyBorder="1" applyAlignment="1">
      <alignment horizontal="center" vertical="top" wrapText="1"/>
    </xf>
    <xf numFmtId="0" fontId="63" fillId="0" borderId="9" xfId="0" applyFont="1" applyBorder="1" applyAlignment="1">
      <alignment horizontal="center" vertical="top" wrapText="1"/>
    </xf>
    <xf numFmtId="0" fontId="63" fillId="0" borderId="9" xfId="0" applyFont="1" applyBorder="1" applyAlignment="1">
      <alignment vertical="top"/>
    </xf>
    <xf numFmtId="0" fontId="58" fillId="0" borderId="0" xfId="0" applyFont="1" applyAlignment="1">
      <alignment horizontal="center" vertical="top"/>
    </xf>
    <xf numFmtId="1" fontId="60" fillId="0" borderId="9" xfId="0" applyNumberFormat="1" applyFont="1" applyBorder="1" applyAlignment="1">
      <alignment horizontal="center" vertical="top" wrapText="1"/>
    </xf>
    <xf numFmtId="1" fontId="60" fillId="0" borderId="9" xfId="0" applyNumberFormat="1" applyFont="1" applyBorder="1" applyAlignment="1">
      <alignment horizontal="right" vertical="top" wrapText="1"/>
    </xf>
    <xf numFmtId="1" fontId="60" fillId="0" borderId="9" xfId="0" applyNumberFormat="1" applyFont="1" applyBorder="1" applyAlignment="1">
      <alignment horizontal="right" vertical="top"/>
    </xf>
    <xf numFmtId="0" fontId="56" fillId="0" borderId="0" xfId="0" applyFont="1" applyAlignment="1">
      <alignment horizontal="center" vertical="top"/>
    </xf>
    <xf numFmtId="1" fontId="60" fillId="0" borderId="0" xfId="0" applyNumberFormat="1" applyFont="1" applyAlignment="1">
      <alignment horizontal="right" vertical="top" wrapText="1"/>
    </xf>
    <xf numFmtId="0" fontId="50" fillId="0" borderId="9" xfId="0" applyFont="1" applyBorder="1" applyAlignment="1">
      <alignment horizontal="center" vertical="top" wrapText="1"/>
    </xf>
    <xf numFmtId="0" fontId="50" fillId="0" borderId="0" xfId="0" applyFont="1" applyAlignment="1">
      <alignment horizontal="center" vertical="top" wrapText="1"/>
    </xf>
    <xf numFmtId="10" fontId="51" fillId="0" borderId="0" xfId="0" applyNumberFormat="1" applyFont="1" applyAlignment="1">
      <alignment vertical="top"/>
    </xf>
    <xf numFmtId="9" fontId="51" fillId="0" borderId="0" xfId="0" applyNumberFormat="1" applyFont="1"/>
    <xf numFmtId="0" fontId="15" fillId="16" borderId="0" xfId="0" applyFont="1" applyFill="1" applyAlignment="1">
      <alignment vertical="top"/>
    </xf>
    <xf numFmtId="1" fontId="14" fillId="16" borderId="7" xfId="0" applyNumberFormat="1" applyFont="1" applyFill="1" applyBorder="1" applyAlignment="1">
      <alignment horizontal="right" vertical="top"/>
    </xf>
    <xf numFmtId="42" fontId="14" fillId="12" borderId="7" xfId="0" applyNumberFormat="1" applyFont="1" applyFill="1" applyBorder="1" applyAlignment="1">
      <alignment vertical="top"/>
    </xf>
    <xf numFmtId="42" fontId="14" fillId="12" borderId="1" xfId="0" applyNumberFormat="1" applyFont="1" applyFill="1" applyBorder="1" applyAlignment="1">
      <alignment vertical="top"/>
    </xf>
    <xf numFmtId="42" fontId="14" fillId="12" borderId="1" xfId="0" applyNumberFormat="1" applyFont="1" applyFill="1" applyBorder="1" applyAlignment="1">
      <alignment horizontal="center" vertical="top"/>
    </xf>
    <xf numFmtId="0" fontId="46" fillId="14" borderId="3" xfId="0" applyFont="1" applyFill="1" applyBorder="1" applyAlignment="1">
      <alignment horizontal="right" vertical="top"/>
    </xf>
    <xf numFmtId="0" fontId="45" fillId="14" borderId="26" xfId="0" applyFont="1" applyFill="1" applyBorder="1" applyAlignment="1">
      <alignment horizontal="center" vertical="top"/>
    </xf>
    <xf numFmtId="0" fontId="45" fillId="14" borderId="2" xfId="0" applyFont="1" applyFill="1" applyBorder="1" applyAlignment="1">
      <alignment horizontal="center" vertical="top"/>
    </xf>
    <xf numFmtId="0" fontId="61" fillId="0" borderId="0" xfId="0" applyFont="1" applyAlignment="1">
      <alignment horizontal="center" vertical="top"/>
    </xf>
    <xf numFmtId="0" fontId="51" fillId="0" borderId="0" xfId="0" applyFont="1" applyAlignment="1">
      <alignment vertical="top"/>
    </xf>
  </cellXfs>
  <cellStyles count="16">
    <cellStyle name="Comma" xfId="11" builtinId="3"/>
    <cellStyle name="Comma 2" xfId="6" xr:uid="{00000000-0005-0000-0000-000001000000}"/>
    <cellStyle name="Currency" xfId="12" builtinId="4"/>
    <cellStyle name="Currency 2" xfId="2" xr:uid="{00000000-0005-0000-0000-000003000000}"/>
    <cellStyle name="Hyperlink" xfId="15" builtinId="8"/>
    <cellStyle name="Normal" xfId="0" builtinId="0"/>
    <cellStyle name="Normal 2" xfId="3" xr:uid="{00000000-0005-0000-0000-000005000000}"/>
    <cellStyle name="Normal 3" xfId="1" xr:uid="{00000000-0005-0000-0000-000006000000}"/>
    <cellStyle name="Normal 4" xfId="5" xr:uid="{00000000-0005-0000-0000-000007000000}"/>
    <cellStyle name="Normal 5" xfId="8" xr:uid="{00000000-0005-0000-0000-000008000000}"/>
    <cellStyle name="Normal 6" xfId="9" xr:uid="{00000000-0005-0000-0000-000009000000}"/>
    <cellStyle name="Normal 7" xfId="10" xr:uid="{00000000-0005-0000-0000-00000A000000}"/>
    <cellStyle name="Normal 8" xfId="14" xr:uid="{00000000-0005-0000-0000-00000B000000}"/>
    <cellStyle name="Percent" xfId="13" builtinId="5"/>
    <cellStyle name="Percent 2" xfId="4" xr:uid="{00000000-0005-0000-0000-00000D000000}"/>
    <cellStyle name="Percent 3" xfId="7" xr:uid="{00000000-0005-0000-0000-00000E000000}"/>
  </cellStyles>
  <dxfs count="0"/>
  <tableStyles count="0" defaultTableStyle="TableStyleMedium2" defaultPivotStyle="PivotStyleLight16"/>
  <colors>
    <mruColors>
      <color rgb="FFFFFFCC"/>
      <color rgb="FF000066"/>
      <color rgb="FF0000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92075</xdr:colOff>
      <xdr:row>0</xdr:row>
      <xdr:rowOff>107950</xdr:rowOff>
    </xdr:from>
    <xdr:ext cx="800100" cy="2857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92075" y="107950"/>
          <a:ext cx="800100" cy="2857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60325</xdr:colOff>
      <xdr:row>0</xdr:row>
      <xdr:rowOff>38100</xdr:rowOff>
    </xdr:from>
    <xdr:ext cx="800100" cy="25400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60325" y="38100"/>
          <a:ext cx="800100" cy="2540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14</xdr:row>
      <xdr:rowOff>11430</xdr:rowOff>
    </xdr:from>
    <xdr:to>
      <xdr:col>17</xdr:col>
      <xdr:colOff>15802</xdr:colOff>
      <xdr:row>19</xdr:row>
      <xdr:rowOff>114385</xdr:rowOff>
    </xdr:to>
    <xdr:pic>
      <xdr:nvPicPr>
        <xdr:cNvPr id="6" name="Picture 5">
          <a:extLst>
            <a:ext uri="{FF2B5EF4-FFF2-40B4-BE49-F238E27FC236}">
              <a16:creationId xmlns:a16="http://schemas.microsoft.com/office/drawing/2014/main" id="{64C48964-DCEB-41B2-A1FD-3207C0D5EBD8}"/>
            </a:ext>
          </a:extLst>
        </xdr:cNvPr>
        <xdr:cNvPicPr>
          <a:picLocks noChangeAspect="1"/>
        </xdr:cNvPicPr>
      </xdr:nvPicPr>
      <xdr:blipFill>
        <a:blip xmlns:r="http://schemas.openxmlformats.org/officeDocument/2006/relationships" r:embed="rId1"/>
        <a:stretch>
          <a:fillRect/>
        </a:stretch>
      </xdr:blipFill>
      <xdr:spPr>
        <a:xfrm>
          <a:off x="6088380" y="2747010"/>
          <a:ext cx="6485182" cy="979255"/>
        </a:xfrm>
        <a:prstGeom prst="rect">
          <a:avLst/>
        </a:prstGeom>
        <a:solidFill>
          <a:schemeClr val="accent1">
            <a:lumMod val="40000"/>
            <a:lumOff val="60000"/>
          </a:schemeClr>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sjsu.edu/specialsession/docs/CSU-salary-schedule-per-unit-2021-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8"/>
  <sheetViews>
    <sheetView showGridLines="0" zoomScaleNormal="100" workbookViewId="0">
      <selection activeCell="B24" sqref="B6:B24"/>
    </sheetView>
  </sheetViews>
  <sheetFormatPr defaultColWidth="11" defaultRowHeight="14.4"/>
  <cols>
    <col min="1" max="1" width="45.6640625" style="12" customWidth="1"/>
    <col min="2" max="2" width="51.33203125" style="13" customWidth="1"/>
    <col min="3" max="16384" width="11" style="2"/>
  </cols>
  <sheetData>
    <row r="1" spans="1:4" ht="16" customHeight="1">
      <c r="A1" s="212"/>
      <c r="B1" s="213" t="s">
        <v>67</v>
      </c>
      <c r="C1" s="1"/>
    </row>
    <row r="2" spans="1:4">
      <c r="A2" s="214"/>
      <c r="B2" s="215" t="s">
        <v>77</v>
      </c>
      <c r="C2" s="4"/>
      <c r="D2" s="5"/>
    </row>
    <row r="3" spans="1:4">
      <c r="A3" s="214"/>
      <c r="B3" s="215"/>
      <c r="C3" s="4"/>
      <c r="D3" s="5"/>
    </row>
    <row r="4" spans="1:4">
      <c r="A4" s="210"/>
      <c r="B4" s="211" t="s">
        <v>68</v>
      </c>
      <c r="C4" s="4"/>
      <c r="D4" s="5"/>
    </row>
    <row r="5" spans="1:4">
      <c r="A5" s="3"/>
      <c r="B5" s="6"/>
      <c r="C5" s="4"/>
      <c r="D5" s="5"/>
    </row>
    <row r="6" spans="1:4">
      <c r="A6" s="175" t="s">
        <v>91</v>
      </c>
      <c r="B6" s="183"/>
    </row>
    <row r="7" spans="1:4">
      <c r="A7" s="176" t="s">
        <v>92</v>
      </c>
      <c r="B7" s="178"/>
    </row>
    <row r="8" spans="1:4">
      <c r="A8" s="176" t="s">
        <v>93</v>
      </c>
      <c r="B8" s="178"/>
    </row>
    <row r="9" spans="1:4">
      <c r="A9" s="7"/>
      <c r="B9" s="8"/>
    </row>
    <row r="10" spans="1:4" ht="15.6">
      <c r="A10" s="190" t="s">
        <v>21</v>
      </c>
      <c r="B10" s="184"/>
    </row>
    <row r="11" spans="1:4">
      <c r="A11" s="177" t="s">
        <v>94</v>
      </c>
      <c r="B11" s="178"/>
    </row>
    <row r="12" spans="1:4">
      <c r="A12" s="179" t="s">
        <v>95</v>
      </c>
      <c r="B12" s="180"/>
    </row>
    <row r="13" spans="1:4">
      <c r="A13" s="179" t="s">
        <v>69</v>
      </c>
      <c r="B13" s="180"/>
    </row>
    <row r="14" spans="1:4">
      <c r="A14" s="179" t="s">
        <v>96</v>
      </c>
      <c r="B14" s="180"/>
    </row>
    <row r="15" spans="1:4">
      <c r="A15" s="181" t="s">
        <v>97</v>
      </c>
      <c r="B15" s="182"/>
    </row>
    <row r="16" spans="1:4">
      <c r="A16" s="9"/>
      <c r="B16" s="10"/>
    </row>
    <row r="17" spans="1:2" ht="15.6">
      <c r="A17" s="190" t="s">
        <v>54</v>
      </c>
      <c r="B17" s="184"/>
    </row>
    <row r="18" spans="1:2">
      <c r="A18" s="179" t="s">
        <v>56</v>
      </c>
      <c r="B18" s="180"/>
    </row>
    <row r="19" spans="1:2">
      <c r="A19" s="179" t="s">
        <v>57</v>
      </c>
      <c r="B19" s="180"/>
    </row>
    <row r="20" spans="1:2">
      <c r="A20" s="179" t="s">
        <v>51</v>
      </c>
      <c r="B20" s="180"/>
    </row>
    <row r="21" spans="1:2">
      <c r="A21" s="179" t="s">
        <v>50</v>
      </c>
      <c r="B21" s="180"/>
    </row>
    <row r="22" spans="1:2">
      <c r="A22" s="179" t="s">
        <v>52</v>
      </c>
      <c r="B22" s="180"/>
    </row>
    <row r="23" spans="1:2">
      <c r="A23" s="179" t="s">
        <v>53</v>
      </c>
      <c r="B23" s="180"/>
    </row>
    <row r="24" spans="1:2">
      <c r="A24" s="177" t="s">
        <v>58</v>
      </c>
      <c r="B24" s="178"/>
    </row>
    <row r="25" spans="1:2">
      <c r="A25" s="11"/>
      <c r="B25" s="10"/>
    </row>
    <row r="26" spans="1:2" ht="15.6">
      <c r="A26" s="189" t="s">
        <v>60</v>
      </c>
      <c r="B26" s="10"/>
    </row>
    <row r="27" spans="1:2">
      <c r="A27" s="188" t="s">
        <v>55</v>
      </c>
      <c r="B27" s="187"/>
    </row>
    <row r="28" spans="1:2" ht="16" customHeight="1">
      <c r="A28" s="185" t="s">
        <v>8</v>
      </c>
      <c r="B28" s="180"/>
    </row>
    <row r="29" spans="1:2" ht="16" customHeight="1">
      <c r="A29" s="185" t="s">
        <v>11</v>
      </c>
      <c r="B29" s="180"/>
    </row>
    <row r="30" spans="1:2" ht="16" customHeight="1">
      <c r="A30" s="185" t="s">
        <v>12</v>
      </c>
      <c r="B30" s="180"/>
    </row>
    <row r="31" spans="1:2" ht="16" customHeight="1">
      <c r="A31" s="185" t="s">
        <v>16</v>
      </c>
      <c r="B31" s="180"/>
    </row>
    <row r="32" spans="1:2" ht="16" customHeight="1">
      <c r="A32" s="185" t="s">
        <v>18</v>
      </c>
      <c r="B32" s="180"/>
    </row>
    <row r="33" spans="1:2" ht="16" customHeight="1">
      <c r="A33" s="216"/>
      <c r="B33" s="217"/>
    </row>
    <row r="34" spans="1:2" ht="16" customHeight="1">
      <c r="A34" s="188" t="s">
        <v>98</v>
      </c>
      <c r="B34" s="187"/>
    </row>
    <row r="35" spans="1:2" ht="16" customHeight="1">
      <c r="A35" s="179" t="s">
        <v>9</v>
      </c>
      <c r="B35" s="180"/>
    </row>
    <row r="36" spans="1:2" ht="18" customHeight="1">
      <c r="A36" s="179" t="s">
        <v>99</v>
      </c>
      <c r="B36" s="180"/>
    </row>
    <row r="37" spans="1:2" ht="15" customHeight="1">
      <c r="A37" s="179" t="s">
        <v>13</v>
      </c>
      <c r="B37" s="180"/>
    </row>
    <row r="38" spans="1:2" ht="18" customHeight="1">
      <c r="A38" s="179" t="s">
        <v>17</v>
      </c>
      <c r="B38" s="180"/>
    </row>
    <row r="39" spans="1:2" ht="20.05" customHeight="1">
      <c r="A39" s="179" t="s">
        <v>19</v>
      </c>
      <c r="B39" s="180"/>
    </row>
    <row r="40" spans="1:2" ht="19" customHeight="1">
      <c r="A40" s="179" t="s">
        <v>20</v>
      </c>
      <c r="B40" s="180"/>
    </row>
    <row r="41" spans="1:2" ht="19" customHeight="1">
      <c r="A41" s="186" t="s">
        <v>59</v>
      </c>
      <c r="B41" s="178"/>
    </row>
    <row r="42" spans="1:2" ht="13.3" customHeight="1">
      <c r="A42" s="191"/>
      <c r="B42" s="192"/>
    </row>
    <row r="43" spans="1:2" s="193" customFormat="1" ht="12.9"/>
    <row r="44" spans="1:2" s="194" customFormat="1" ht="18" customHeight="1">
      <c r="B44" s="193"/>
    </row>
    <row r="45" spans="1:2" s="194" customFormat="1" ht="12.9">
      <c r="A45" s="193"/>
      <c r="B45" s="193"/>
    </row>
    <row r="46" spans="1:2" s="194" customFormat="1" ht="12.9">
      <c r="A46" s="193"/>
      <c r="B46" s="193"/>
    </row>
    <row r="47" spans="1:2" s="13" customFormat="1">
      <c r="A47" s="9"/>
    </row>
    <row r="48" spans="1:2" s="13" customFormat="1">
      <c r="A48" s="12"/>
    </row>
  </sheetData>
  <dataValidations count="4">
    <dataValidation type="list" allowBlank="1" showInputMessage="1" showErrorMessage="1" sqref="B12" xr:uid="{00000000-0002-0000-0000-000000000000}">
      <formula1>"College of Health and Human Sciences,College of Humanities and Arts,Lucas College and Graduate School of Business, College of Education, College of Engineering,College of Professional and Global Education,College of Science,College of Social Sciences"</formula1>
    </dataValidation>
    <dataValidation type="list" allowBlank="1" showInputMessage="1" showErrorMessage="1" sqref="B18" xr:uid="{00000000-0002-0000-0000-000001000000}">
      <formula1>"Degree, Certificate, Course"</formula1>
    </dataValidation>
    <dataValidation type="list" allowBlank="1" showInputMessage="1" showErrorMessage="1" sqref="B21" xr:uid="{00000000-0002-0000-0000-000002000000}">
      <formula1>"New, Revision"</formula1>
    </dataValidation>
    <dataValidation type="list" allowBlank="1" showInputMessage="1" showErrorMessage="1" sqref="B28:B31 B35:B40" xr:uid="{00000000-0002-0000-0000-000003000000}">
      <formula1>"Yes, No"</formula1>
    </dataValidation>
  </dataValidations>
  <printOptions horizontalCentered="1"/>
  <pageMargins left="0" right="0" top="0.5" bottom="0.5" header="0.3" footer="0.3"/>
  <pageSetup orientation="portrait" horizontalDpi="4294967293" r:id="rId1"/>
  <headerFooter>
    <oddFooter>&amp;L&amp;"Calibri Light,Regular"&amp;8&amp;F / &amp;A&amp;C&amp;"+,Regular"&amp;8&amp;P of &amp;N&amp;R&amp;"+,Regular"&amp;8&amp;D,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947"/>
  <sheetViews>
    <sheetView showGridLines="0" tabSelected="1" workbookViewId="0">
      <pane ySplit="9" topLeftCell="A48" activePane="bottomLeft" state="frozen"/>
      <selection pane="bottomLeft" activeCell="K25" sqref="K25"/>
    </sheetView>
  </sheetViews>
  <sheetFormatPr defaultColWidth="14.38671875" defaultRowHeight="15" customHeight="1"/>
  <cols>
    <col min="1" max="1" width="36.33203125" style="18" customWidth="1"/>
    <col min="2" max="6" width="14.609375" style="18" customWidth="1"/>
    <col min="7" max="7" width="3.33203125" style="31" customWidth="1"/>
    <col min="8" max="8" width="13.21875" style="18" customWidth="1"/>
    <col min="9" max="9" width="9" style="18" customWidth="1"/>
    <col min="10" max="17" width="6.609375" style="18" customWidth="1"/>
    <col min="18" max="18" width="17.1640625" style="18" customWidth="1"/>
    <col min="19" max="16384" width="14.38671875" style="18"/>
  </cols>
  <sheetData>
    <row r="1" spans="1:11" s="197" customFormat="1" ht="16" customHeight="1">
      <c r="A1" s="195"/>
      <c r="B1" s="196"/>
      <c r="C1" s="195"/>
      <c r="D1" s="196"/>
      <c r="E1" s="196"/>
      <c r="F1" s="196" t="s">
        <v>67</v>
      </c>
      <c r="G1" s="218"/>
    </row>
    <row r="2" spans="1:11" s="197" customFormat="1" ht="14.4">
      <c r="A2" s="199"/>
      <c r="B2" s="200"/>
      <c r="C2" s="199"/>
      <c r="D2" s="200"/>
      <c r="E2" s="200"/>
      <c r="F2" s="200" t="s">
        <v>77</v>
      </c>
      <c r="G2" s="219"/>
    </row>
    <row r="3" spans="1:11" s="197" customFormat="1" ht="14.4">
      <c r="A3" s="199"/>
      <c r="B3" s="200"/>
      <c r="C3" s="199"/>
      <c r="D3" s="200"/>
      <c r="E3" s="200"/>
      <c r="F3" s="200"/>
      <c r="G3" s="219"/>
    </row>
    <row r="4" spans="1:11" s="158" customFormat="1" ht="12.9" hidden="1">
      <c r="A4" s="267" t="s">
        <v>70</v>
      </c>
      <c r="B4" s="267"/>
      <c r="C4" s="267"/>
      <c r="D4" s="267"/>
      <c r="E4" s="267"/>
      <c r="F4" s="267"/>
      <c r="G4" s="31"/>
      <c r="I4" s="17"/>
      <c r="J4" s="17"/>
      <c r="K4" s="17"/>
    </row>
    <row r="5" spans="1:11" s="197" customFormat="1" ht="14.4">
      <c r="A5" s="201" t="str">
        <f>'Program Information'!A6</f>
        <v xml:space="preserve">Proposal Date:                                                                </v>
      </c>
      <c r="B5" s="202"/>
      <c r="C5" s="203"/>
      <c r="D5" s="268" t="str">
        <f>'Program Information'!A7</f>
        <v xml:space="preserve">Implementation Term:       </v>
      </c>
      <c r="E5" s="269"/>
      <c r="F5" s="204">
        <f>'Program Information'!B7</f>
        <v>0</v>
      </c>
      <c r="G5" s="198"/>
      <c r="I5" s="205"/>
      <c r="J5" s="205"/>
      <c r="K5" s="205"/>
    </row>
    <row r="6" spans="1:11" s="197" customFormat="1" ht="14.4">
      <c r="A6" s="206" t="str">
        <f>'Program Information'!A8</f>
        <v xml:space="preserve">Program Name:       </v>
      </c>
      <c r="B6" s="207">
        <f>'Program Information'!B8</f>
        <v>0</v>
      </c>
      <c r="C6" s="208"/>
      <c r="D6" s="208"/>
      <c r="E6" s="208"/>
      <c r="F6" s="209"/>
      <c r="G6" s="198"/>
      <c r="I6" s="205"/>
      <c r="J6" s="205"/>
      <c r="K6" s="205"/>
    </row>
    <row r="7" spans="1:11" ht="11.05" customHeight="1">
      <c r="A7" s="34"/>
      <c r="B7" s="33"/>
      <c r="C7" s="33"/>
      <c r="D7" s="33"/>
      <c r="E7" s="33"/>
      <c r="F7" s="33"/>
      <c r="H7" s="17"/>
      <c r="I7" s="17"/>
      <c r="J7" s="17"/>
      <c r="K7" s="17"/>
    </row>
    <row r="8" spans="1:11" ht="25.8">
      <c r="A8" s="66"/>
      <c r="B8" s="233" t="s">
        <v>112</v>
      </c>
      <c r="C8" s="233" t="s">
        <v>113</v>
      </c>
      <c r="D8" s="233" t="s">
        <v>114</v>
      </c>
      <c r="E8" s="233" t="s">
        <v>116</v>
      </c>
      <c r="F8" s="235" t="s">
        <v>115</v>
      </c>
      <c r="H8" s="17"/>
      <c r="I8" s="17"/>
      <c r="J8" s="17"/>
      <c r="K8" s="17"/>
    </row>
    <row r="9" spans="1:11" ht="15" customHeight="1">
      <c r="A9" s="232" t="s">
        <v>110</v>
      </c>
      <c r="B9" s="132" t="s">
        <v>111</v>
      </c>
      <c r="C9" s="132" t="s">
        <v>111</v>
      </c>
      <c r="D9" s="132" t="s">
        <v>111</v>
      </c>
      <c r="E9" s="132" t="s">
        <v>111</v>
      </c>
      <c r="F9" s="234" t="s">
        <v>111</v>
      </c>
      <c r="H9" s="17"/>
      <c r="I9" s="17"/>
      <c r="J9" s="17"/>
      <c r="K9" s="17"/>
    </row>
    <row r="10" spans="1:11" ht="15" customHeight="1">
      <c r="A10" s="129" t="s">
        <v>26</v>
      </c>
      <c r="B10" s="130"/>
      <c r="C10" s="130"/>
      <c r="D10" s="131"/>
      <c r="E10" s="131"/>
      <c r="F10" s="131"/>
      <c r="H10" s="17"/>
      <c r="I10" s="17"/>
      <c r="J10" s="17"/>
      <c r="K10" s="17"/>
    </row>
    <row r="11" spans="1:11" s="158" customFormat="1" ht="15" customHeight="1">
      <c r="A11" s="262" t="s">
        <v>125</v>
      </c>
      <c r="B11" s="263"/>
      <c r="C11" s="263"/>
      <c r="D11" s="123"/>
      <c r="E11" s="123"/>
      <c r="F11" s="125"/>
      <c r="G11" s="31"/>
      <c r="H11" s="17"/>
      <c r="I11" s="17"/>
      <c r="J11" s="17"/>
      <c r="K11" s="17"/>
    </row>
    <row r="12" spans="1:11" s="158" customFormat="1" ht="15" customHeight="1">
      <c r="A12" s="17" t="s">
        <v>27</v>
      </c>
      <c r="B12" s="37"/>
      <c r="C12" s="37"/>
      <c r="D12" s="38"/>
      <c r="E12" s="38"/>
      <c r="F12" s="38"/>
      <c r="G12" s="31"/>
      <c r="H12" s="17"/>
      <c r="I12" s="17"/>
      <c r="J12" s="17"/>
      <c r="K12" s="17"/>
    </row>
    <row r="13" spans="1:11" ht="15" customHeight="1">
      <c r="A13" s="35" t="s">
        <v>78</v>
      </c>
      <c r="B13" s="123"/>
      <c r="C13" s="123"/>
      <c r="D13" s="36"/>
      <c r="E13" s="36"/>
      <c r="F13" s="41"/>
      <c r="H13" s="17"/>
      <c r="I13" s="17"/>
      <c r="J13" s="17"/>
      <c r="K13" s="17"/>
    </row>
    <row r="14" spans="1:11" ht="15" customHeight="1">
      <c r="A14" s="17" t="s">
        <v>27</v>
      </c>
      <c r="B14" s="37"/>
      <c r="C14" s="37"/>
      <c r="D14" s="38"/>
      <c r="E14" s="38"/>
      <c r="F14" s="38"/>
      <c r="H14" s="17"/>
      <c r="I14" s="17"/>
      <c r="J14" s="17"/>
      <c r="K14" s="17"/>
    </row>
    <row r="15" spans="1:11" ht="15" customHeight="1">
      <c r="A15" s="35" t="s">
        <v>79</v>
      </c>
      <c r="B15" s="123"/>
      <c r="C15" s="123"/>
      <c r="D15" s="125"/>
      <c r="E15" s="41"/>
      <c r="F15" s="41"/>
      <c r="H15" s="39"/>
      <c r="I15" s="17"/>
      <c r="J15" s="17"/>
      <c r="K15" s="17"/>
    </row>
    <row r="16" spans="1:11" ht="15" customHeight="1">
      <c r="A16" s="17" t="s">
        <v>27</v>
      </c>
      <c r="B16" s="124"/>
      <c r="C16" s="37"/>
      <c r="D16" s="38"/>
      <c r="E16" s="38"/>
      <c r="F16" s="38"/>
      <c r="H16" s="39"/>
      <c r="I16" s="17"/>
      <c r="J16" s="17"/>
      <c r="K16" s="17"/>
    </row>
    <row r="17" spans="1:11" ht="15" customHeight="1">
      <c r="A17" s="35" t="s">
        <v>80</v>
      </c>
      <c r="B17" s="123"/>
      <c r="C17" s="123"/>
      <c r="D17" s="125"/>
      <c r="E17" s="125"/>
      <c r="F17" s="41"/>
      <c r="H17" s="39"/>
      <c r="I17" s="17"/>
      <c r="J17" s="17"/>
      <c r="K17" s="17"/>
    </row>
    <row r="18" spans="1:11" ht="15" customHeight="1">
      <c r="A18" s="17" t="s">
        <v>27</v>
      </c>
      <c r="B18" s="124"/>
      <c r="C18" s="124"/>
      <c r="D18" s="38"/>
      <c r="E18" s="38"/>
      <c r="F18" s="38"/>
      <c r="H18" s="39"/>
      <c r="I18" s="17"/>
      <c r="J18" s="17"/>
      <c r="K18" s="17"/>
    </row>
    <row r="19" spans="1:11" ht="15" customHeight="1">
      <c r="A19" s="32" t="s">
        <v>28</v>
      </c>
      <c r="B19" s="171">
        <f>SUM(B11,B13,B15,B17)</f>
        <v>0</v>
      </c>
      <c r="C19" s="171">
        <f t="shared" ref="C19:F19" si="0">SUM(C11,C13,C15,C17)</f>
        <v>0</v>
      </c>
      <c r="D19" s="171">
        <f t="shared" si="0"/>
        <v>0</v>
      </c>
      <c r="E19" s="171">
        <f t="shared" si="0"/>
        <v>0</v>
      </c>
      <c r="F19" s="171">
        <f t="shared" si="0"/>
        <v>0</v>
      </c>
      <c r="H19" s="126"/>
      <c r="I19" s="160"/>
      <c r="J19" s="17"/>
      <c r="K19" s="17"/>
    </row>
    <row r="20" spans="1:11" ht="15" customHeight="1">
      <c r="A20" s="15" t="s">
        <v>29</v>
      </c>
      <c r="B20" s="172">
        <f>B11*B12+B13*B14+B15*B16+B17*B18</f>
        <v>0</v>
      </c>
      <c r="C20" s="172">
        <f t="shared" ref="C20:F20" si="1">C11*C12+C13*C14+C15*C16+C17*C18</f>
        <v>0</v>
      </c>
      <c r="D20" s="172">
        <f t="shared" si="1"/>
        <v>0</v>
      </c>
      <c r="E20" s="172">
        <f t="shared" si="1"/>
        <v>0</v>
      </c>
      <c r="F20" s="173">
        <f t="shared" si="1"/>
        <v>0</v>
      </c>
      <c r="H20" s="42"/>
      <c r="I20" s="17"/>
      <c r="J20" s="17"/>
      <c r="K20" s="17"/>
    </row>
    <row r="21" spans="1:11" ht="15" customHeight="1">
      <c r="A21" s="15" t="s">
        <v>7</v>
      </c>
      <c r="B21" s="17"/>
      <c r="C21" s="65"/>
      <c r="D21" s="43"/>
      <c r="E21" s="43"/>
      <c r="F21" s="43"/>
      <c r="H21" s="42"/>
      <c r="I21" s="17"/>
      <c r="J21" s="14"/>
      <c r="K21" s="15"/>
    </row>
    <row r="22" spans="1:11" ht="15" customHeight="1">
      <c r="A22" s="32" t="s">
        <v>30</v>
      </c>
      <c r="B22" s="264">
        <f>B20*B10</f>
        <v>0</v>
      </c>
      <c r="C22" s="264">
        <f>C20*C10</f>
        <v>0</v>
      </c>
      <c r="D22" s="265">
        <f>D20*D10</f>
        <v>0</v>
      </c>
      <c r="E22" s="265">
        <f>E20*E10</f>
        <v>0</v>
      </c>
      <c r="F22" s="265">
        <f>F20*F10</f>
        <v>0</v>
      </c>
      <c r="H22" s="42"/>
      <c r="I22" s="17"/>
      <c r="J22" s="14"/>
      <c r="K22" s="15"/>
    </row>
    <row r="23" spans="1:11" ht="15" customHeight="1">
      <c r="A23" s="32" t="s">
        <v>89</v>
      </c>
      <c r="B23" s="44"/>
      <c r="C23" s="45"/>
      <c r="D23" s="46"/>
      <c r="E23" s="46"/>
      <c r="F23" s="46"/>
      <c r="H23" s="17"/>
      <c r="I23" s="17"/>
      <c r="J23" s="14"/>
      <c r="K23" s="15"/>
    </row>
    <row r="24" spans="1:11" ht="15" customHeight="1">
      <c r="A24" s="15" t="s">
        <v>31</v>
      </c>
      <c r="B24" s="47">
        <f>SUM(B22,B23)</f>
        <v>0</v>
      </c>
      <c r="C24" s="47">
        <f>SUM(C22,C23)</f>
        <v>0</v>
      </c>
      <c r="D24" s="48">
        <f>SUM(D22,D23)</f>
        <v>0</v>
      </c>
      <c r="E24" s="48">
        <f>SUM(E22,E23)</f>
        <v>0</v>
      </c>
      <c r="F24" s="48">
        <f>SUM(F22,F23)</f>
        <v>0</v>
      </c>
      <c r="H24" s="17"/>
      <c r="I24" s="17"/>
      <c r="J24" s="17"/>
      <c r="K24" s="17"/>
    </row>
    <row r="25" spans="1:11" ht="15" customHeight="1">
      <c r="A25" s="49" t="s">
        <v>32</v>
      </c>
      <c r="B25" s="17"/>
      <c r="C25" s="17"/>
      <c r="D25" s="17"/>
      <c r="E25" s="17"/>
      <c r="F25" s="17"/>
      <c r="H25" s="17"/>
      <c r="I25" s="17"/>
      <c r="J25" s="17"/>
      <c r="K25" s="17"/>
    </row>
    <row r="26" spans="1:11" ht="15" customHeight="1">
      <c r="A26" s="32" t="s">
        <v>66</v>
      </c>
      <c r="B26" s="163">
        <f>0.19*B24</f>
        <v>0</v>
      </c>
      <c r="C26" s="164">
        <f>0.19*C24</f>
        <v>0</v>
      </c>
      <c r="D26" s="165">
        <f>0.19*D24</f>
        <v>0</v>
      </c>
      <c r="E26" s="165">
        <f>0.19*E24</f>
        <v>0</v>
      </c>
      <c r="F26" s="165">
        <f>0.19*F24</f>
        <v>0</v>
      </c>
      <c r="H26" s="15"/>
      <c r="I26" s="17"/>
      <c r="J26" s="17"/>
      <c r="K26" s="17"/>
    </row>
    <row r="27" spans="1:11" ht="15" customHeight="1">
      <c r="A27" s="32" t="s">
        <v>33</v>
      </c>
      <c r="B27" s="163">
        <f>0.035*B24</f>
        <v>0</v>
      </c>
      <c r="C27" s="164">
        <f>0.035*C24</f>
        <v>0</v>
      </c>
      <c r="D27" s="165">
        <f>0.035*D24</f>
        <v>0</v>
      </c>
      <c r="E27" s="165">
        <f>0.035*E24</f>
        <v>0</v>
      </c>
      <c r="F27" s="165">
        <f>0.035*F24</f>
        <v>0</v>
      </c>
      <c r="H27" s="17"/>
      <c r="I27" s="15"/>
      <c r="J27" s="17"/>
      <c r="K27" s="17"/>
    </row>
    <row r="28" spans="1:11" ht="15" customHeight="1">
      <c r="A28" s="32" t="s">
        <v>63</v>
      </c>
      <c r="B28" s="163">
        <f>0.11*B24</f>
        <v>0</v>
      </c>
      <c r="C28" s="164">
        <f>0.11*C24</f>
        <v>0</v>
      </c>
      <c r="D28" s="165">
        <f>0.11*D24</f>
        <v>0</v>
      </c>
      <c r="E28" s="165">
        <f>0.11*E24</f>
        <v>0</v>
      </c>
      <c r="F28" s="165">
        <f>0.11*F24</f>
        <v>0</v>
      </c>
      <c r="H28" s="17"/>
      <c r="I28" s="17"/>
      <c r="J28" s="17"/>
      <c r="K28" s="17"/>
    </row>
    <row r="29" spans="1:11" ht="15" customHeight="1">
      <c r="A29" s="32" t="s">
        <v>64</v>
      </c>
      <c r="B29" s="163">
        <f>0.005*B24</f>
        <v>0</v>
      </c>
      <c r="C29" s="164">
        <f>0.005*C24</f>
        <v>0</v>
      </c>
      <c r="D29" s="165">
        <f>0.005*D24</f>
        <v>0</v>
      </c>
      <c r="E29" s="165">
        <f>0.005*E24</f>
        <v>0</v>
      </c>
      <c r="F29" s="165">
        <f>0.005*F24</f>
        <v>0</v>
      </c>
      <c r="H29" s="17"/>
      <c r="I29" s="17"/>
      <c r="J29" s="15"/>
      <c r="K29" s="15"/>
    </row>
    <row r="30" spans="1:11" ht="15" customHeight="1">
      <c r="A30" s="51" t="s">
        <v>34</v>
      </c>
      <c r="B30" s="168">
        <f>SUM(B26:B29)</f>
        <v>0</v>
      </c>
      <c r="C30" s="169">
        <f>SUM(C26:C29)</f>
        <v>0</v>
      </c>
      <c r="D30" s="170">
        <f>SUM(D26:D29)</f>
        <v>0</v>
      </c>
      <c r="E30" s="170">
        <f>SUM(E26:E29)</f>
        <v>0</v>
      </c>
      <c r="F30" s="170">
        <f>SUM(F26:F29)</f>
        <v>0</v>
      </c>
      <c r="H30" s="17"/>
      <c r="I30" s="17"/>
      <c r="J30" s="17"/>
      <c r="K30" s="17"/>
    </row>
    <row r="31" spans="1:11" ht="15" customHeight="1">
      <c r="A31" s="17"/>
      <c r="B31" s="17"/>
      <c r="C31" s="54"/>
      <c r="D31" s="54"/>
      <c r="E31" s="54"/>
      <c r="F31" s="54"/>
      <c r="H31" s="17"/>
      <c r="I31" s="17"/>
      <c r="J31" s="17"/>
      <c r="K31" s="17"/>
    </row>
    <row r="32" spans="1:11" ht="15" customHeight="1">
      <c r="A32" s="51" t="s">
        <v>90</v>
      </c>
      <c r="B32" s="168">
        <f>SUM(B24-B30)</f>
        <v>0</v>
      </c>
      <c r="C32" s="169">
        <f>SUM(C24-C30)</f>
        <v>0</v>
      </c>
      <c r="D32" s="170">
        <f>SUM(D24-D30)</f>
        <v>0</v>
      </c>
      <c r="E32" s="170">
        <f>SUM(E24-E30)</f>
        <v>0</v>
      </c>
      <c r="F32" s="170">
        <f>SUM(F24-F30)</f>
        <v>0</v>
      </c>
      <c r="H32" s="55"/>
      <c r="I32" s="17"/>
      <c r="J32" s="17"/>
      <c r="K32" s="17"/>
    </row>
    <row r="33" spans="1:15" ht="15" customHeight="1">
      <c r="A33" s="17"/>
      <c r="B33" s="17"/>
      <c r="C33" s="56"/>
      <c r="D33" s="54"/>
      <c r="E33" s="54"/>
      <c r="F33" s="54"/>
      <c r="H33" s="55"/>
      <c r="J33" s="15"/>
      <c r="K33" s="15"/>
    </row>
    <row r="34" spans="1:15" ht="15" customHeight="1">
      <c r="A34" s="17" t="s">
        <v>35</v>
      </c>
      <c r="B34" s="168">
        <f>B24*0.0115</f>
        <v>0</v>
      </c>
      <c r="C34" s="169">
        <f>C24*0.0115</f>
        <v>0</v>
      </c>
      <c r="D34" s="170">
        <f>D24*0.0115</f>
        <v>0</v>
      </c>
      <c r="E34" s="170">
        <f>E24*0.0115</f>
        <v>0</v>
      </c>
      <c r="F34" s="170">
        <f>F24*0.0115</f>
        <v>0</v>
      </c>
      <c r="H34" s="55"/>
      <c r="J34" s="15"/>
      <c r="K34" s="15"/>
    </row>
    <row r="35" spans="1:15" ht="15" customHeight="1">
      <c r="A35" s="17"/>
      <c r="B35" s="17"/>
      <c r="C35" s="56"/>
      <c r="D35" s="54"/>
      <c r="E35" s="54"/>
      <c r="F35" s="54"/>
      <c r="H35" s="57"/>
      <c r="J35" s="15"/>
      <c r="K35" s="15"/>
    </row>
    <row r="36" spans="1:15" ht="15" customHeight="1">
      <c r="A36" s="51" t="s">
        <v>36</v>
      </c>
      <c r="B36" s="168">
        <f>SUM(B32-B34)</f>
        <v>0</v>
      </c>
      <c r="C36" s="169">
        <f>SUM(C32-C34)</f>
        <v>0</v>
      </c>
      <c r="D36" s="170">
        <f>SUM(D32-D34)</f>
        <v>0</v>
      </c>
      <c r="E36" s="170">
        <f>SUM(E32-E34)</f>
        <v>0</v>
      </c>
      <c r="F36" s="170">
        <f>SUM(F32-F34)</f>
        <v>0</v>
      </c>
      <c r="K36" s="15"/>
    </row>
    <row r="37" spans="1:15" ht="15" customHeight="1">
      <c r="A37" s="49" t="s">
        <v>37</v>
      </c>
      <c r="B37" s="174"/>
      <c r="C37" s="174"/>
      <c r="D37" s="174"/>
      <c r="E37" s="174"/>
      <c r="F37" s="174"/>
      <c r="H37" s="17"/>
      <c r="I37" s="40"/>
      <c r="K37" s="17"/>
    </row>
    <row r="38" spans="1:15" ht="15" customHeight="1">
      <c r="A38" s="15" t="s">
        <v>38</v>
      </c>
      <c r="B38" s="17"/>
      <c r="C38" s="159"/>
      <c r="D38" s="58"/>
      <c r="E38" s="58"/>
      <c r="F38" s="58"/>
      <c r="H38" s="121"/>
      <c r="I38" s="17"/>
      <c r="J38" s="17"/>
      <c r="K38" s="17"/>
    </row>
    <row r="39" spans="1:15" ht="15" customHeight="1">
      <c r="A39" s="32" t="s">
        <v>72</v>
      </c>
      <c r="B39" s="163" t="e">
        <f ca="1">'Year 1 Projection'!O14</f>
        <v>#VALUE!</v>
      </c>
      <c r="C39" s="164" t="e">
        <f ca="1">'Year 2 Projection '!O24</f>
        <v>#VALUE!</v>
      </c>
      <c r="D39" s="165" t="e">
        <f ca="1">'Year 3 Projection'!O24</f>
        <v>#VALUE!</v>
      </c>
      <c r="E39" s="165" t="e">
        <f ca="1">'Year 4 Projection'!O24</f>
        <v>#VALUE!</v>
      </c>
      <c r="F39" s="165" t="e">
        <f ca="1">'Year 5 Projection'!O24</f>
        <v>#VALUE!</v>
      </c>
      <c r="H39" s="121"/>
      <c r="I39" s="121"/>
      <c r="J39" s="121"/>
    </row>
    <row r="40" spans="1:15" ht="15" customHeight="1">
      <c r="A40" s="32" t="s">
        <v>74</v>
      </c>
      <c r="B40" s="163">
        <f>'Year 1 Projection'!O16</f>
        <v>0</v>
      </c>
      <c r="C40" s="164">
        <f>'Year 2 Projection '!O26</f>
        <v>0</v>
      </c>
      <c r="D40" s="165">
        <f>'Year 3 Projection'!O26</f>
        <v>0</v>
      </c>
      <c r="E40" s="165">
        <f>'Year 4 Projection'!O26</f>
        <v>0</v>
      </c>
      <c r="F40" s="165">
        <f>'Year 5 Projection'!O26</f>
        <v>0</v>
      </c>
      <c r="I40" s="122"/>
    </row>
    <row r="41" spans="1:15" ht="15" customHeight="1">
      <c r="A41" s="32" t="s">
        <v>109</v>
      </c>
      <c r="B41" s="163">
        <f>'Year 1 Projection'!O21</f>
        <v>0</v>
      </c>
      <c r="C41" s="163">
        <f>'Year 2 Projection '!O31</f>
        <v>0</v>
      </c>
      <c r="D41" s="165">
        <f>'Year 3 Projection'!O31</f>
        <v>0</v>
      </c>
      <c r="E41" s="165">
        <f>'Year 4 Projection'!P31</f>
        <v>0</v>
      </c>
      <c r="F41" s="165">
        <f>'Year 5 Projection'!O31</f>
        <v>0</v>
      </c>
      <c r="H41" s="64"/>
      <c r="I41" s="122"/>
    </row>
    <row r="42" spans="1:15" s="156" customFormat="1" ht="15" customHeight="1">
      <c r="A42" s="32" t="s">
        <v>86</v>
      </c>
      <c r="B42" s="230"/>
      <c r="C42" s="230"/>
      <c r="D42" s="231"/>
      <c r="E42" s="231"/>
      <c r="F42" s="231"/>
      <c r="G42" s="31"/>
      <c r="H42" s="64"/>
      <c r="I42" s="122"/>
      <c r="J42" s="158"/>
      <c r="K42" s="158"/>
      <c r="L42" s="158"/>
      <c r="M42" s="158"/>
      <c r="N42" s="158"/>
      <c r="O42" s="158"/>
    </row>
    <row r="43" spans="1:15" ht="15" customHeight="1">
      <c r="A43" s="32" t="s">
        <v>39</v>
      </c>
      <c r="B43" s="163" t="e">
        <f ca="1">'Year 1 Projection'!P23</f>
        <v>#VALUE!</v>
      </c>
      <c r="C43" s="163" t="e">
        <f ca="1">'Year 2 Projection '!P33</f>
        <v>#VALUE!</v>
      </c>
      <c r="D43" s="165" t="e">
        <f ca="1">'Year 3 Projection'!P33</f>
        <v>#VALUE!</v>
      </c>
      <c r="E43" s="165" t="e">
        <f ca="1">'Year 4 Projection'!P33</f>
        <v>#VALUE!</v>
      </c>
      <c r="F43" s="165" t="e">
        <f>'Year 5 Projection'!P33</f>
        <v>#REF!</v>
      </c>
      <c r="H43" s="64"/>
      <c r="I43" s="122"/>
      <c r="J43" s="158"/>
      <c r="K43" s="158"/>
      <c r="L43" s="158"/>
      <c r="M43" s="158"/>
      <c r="N43" s="158"/>
      <c r="O43" s="158"/>
    </row>
    <row r="44" spans="1:15" ht="15" customHeight="1">
      <c r="A44" s="51" t="s">
        <v>40</v>
      </c>
      <c r="B44" s="166" t="e">
        <f ca="1">SUM(B39:B43)</f>
        <v>#VALUE!</v>
      </c>
      <c r="C44" s="166" t="e">
        <f ca="1">SUM(C39:C43)</f>
        <v>#VALUE!</v>
      </c>
      <c r="D44" s="167" t="e">
        <f ca="1">SUM(D39:D43)</f>
        <v>#VALUE!</v>
      </c>
      <c r="E44" s="167" t="e">
        <f ca="1">SUM(E39:E43)</f>
        <v>#VALUE!</v>
      </c>
      <c r="F44" s="167" t="e">
        <f ca="1">SUM(F39:F43)</f>
        <v>#VALUE!</v>
      </c>
      <c r="H44" s="64"/>
      <c r="I44" s="122"/>
      <c r="J44" s="158"/>
      <c r="K44" s="158"/>
      <c r="L44" s="158"/>
      <c r="M44" s="158"/>
      <c r="N44" s="158"/>
      <c r="O44" s="158"/>
    </row>
    <row r="45" spans="1:15" ht="15" customHeight="1">
      <c r="A45" s="15" t="s">
        <v>41</v>
      </c>
      <c r="B45" s="17"/>
      <c r="C45" s="59"/>
      <c r="D45" s="30"/>
      <c r="E45" s="30"/>
      <c r="F45" s="30"/>
      <c r="I45" s="122"/>
    </row>
    <row r="46" spans="1:15" ht="15" customHeight="1">
      <c r="A46" s="32" t="s">
        <v>128</v>
      </c>
      <c r="B46" s="45"/>
      <c r="C46" s="45"/>
      <c r="D46" s="60"/>
      <c r="E46" s="60"/>
      <c r="F46" s="60"/>
      <c r="H46" s="64"/>
    </row>
    <row r="47" spans="1:15" ht="15" customHeight="1">
      <c r="A47" s="32" t="s">
        <v>84</v>
      </c>
      <c r="B47" s="45"/>
      <c r="C47" s="45"/>
      <c r="D47" s="45"/>
      <c r="E47" s="45"/>
      <c r="F47" s="60"/>
      <c r="H47" s="64"/>
    </row>
    <row r="48" spans="1:15" s="135" customFormat="1" ht="15" customHeight="1">
      <c r="A48" s="32" t="s">
        <v>73</v>
      </c>
      <c r="B48" s="45"/>
      <c r="C48" s="45"/>
      <c r="D48" s="45"/>
      <c r="E48" s="45"/>
      <c r="F48" s="60"/>
      <c r="G48" s="31"/>
      <c r="H48" s="18"/>
    </row>
    <row r="49" spans="1:9" s="158" customFormat="1" ht="15" customHeight="1">
      <c r="A49" s="149" t="s">
        <v>127</v>
      </c>
      <c r="B49" s="150"/>
      <c r="C49" s="150"/>
      <c r="D49" s="151"/>
      <c r="E49" s="151"/>
      <c r="F49" s="151"/>
      <c r="G49" s="31"/>
    </row>
    <row r="50" spans="1:9" s="158" customFormat="1" ht="15" customHeight="1">
      <c r="A50" s="161" t="s">
        <v>88</v>
      </c>
      <c r="B50" s="150"/>
      <c r="C50" s="150"/>
      <c r="D50" s="150"/>
      <c r="E50" s="150"/>
      <c r="F50" s="151"/>
      <c r="G50" s="31"/>
      <c r="H50" s="64"/>
    </row>
    <row r="51" spans="1:9" s="158" customFormat="1" ht="15" customHeight="1">
      <c r="A51" s="161" t="s">
        <v>101</v>
      </c>
      <c r="B51" s="150" t="e">
        <f ca="1">B36-B44-(SUM(B46:B49))-B58</f>
        <v>#VALUE!</v>
      </c>
      <c r="C51" s="150" t="e">
        <f ca="1">C36-C44-(SUM(C46:C50))-C58</f>
        <v>#VALUE!</v>
      </c>
      <c r="D51" s="150" t="e">
        <f ca="1">D36-D44-(SUM(D46:D50))-D58</f>
        <v>#VALUE!</v>
      </c>
      <c r="E51" s="150" t="e">
        <f ca="1">E36-E44-(SUM(E46:E50))-E58</f>
        <v>#VALUE!</v>
      </c>
      <c r="F51" s="151" t="e">
        <f ca="1">F36-F44-(SUM(F46:F50))-F58</f>
        <v>#VALUE!</v>
      </c>
      <c r="G51" s="31"/>
      <c r="I51" s="55"/>
    </row>
    <row r="52" spans="1:9" ht="15" customHeight="1">
      <c r="A52" s="51" t="s">
        <v>42</v>
      </c>
      <c r="B52" s="50" t="e">
        <f ca="1">SUM(B46:B51)</f>
        <v>#VALUE!</v>
      </c>
      <c r="C52" s="50" t="e">
        <f ca="1">SUM(C46:C51)</f>
        <v>#VALUE!</v>
      </c>
      <c r="D52" s="61" t="e">
        <f ca="1">SUM(D46:D51)</f>
        <v>#VALUE!</v>
      </c>
      <c r="E52" s="61" t="e">
        <f ca="1">SUM(E46:E51)</f>
        <v>#VALUE!</v>
      </c>
      <c r="F52" s="61" t="e">
        <f ca="1">SUM(F46:F51)</f>
        <v>#VALUE!</v>
      </c>
    </row>
    <row r="53" spans="1:9" ht="15" customHeight="1">
      <c r="A53" s="51" t="s">
        <v>43</v>
      </c>
      <c r="B53" s="50" t="e">
        <f ca="1">SUM(B44, B52)</f>
        <v>#VALUE!</v>
      </c>
      <c r="C53" s="50" t="e">
        <f ca="1">SUM(C44, C52)</f>
        <v>#VALUE!</v>
      </c>
      <c r="D53" s="61" t="e">
        <f ca="1">SUM(D44, D52)</f>
        <v>#VALUE!</v>
      </c>
      <c r="E53" s="61" t="e">
        <f ca="1">SUM(E44, E52)</f>
        <v>#VALUE!</v>
      </c>
      <c r="F53" s="61" t="e">
        <f ca="1">SUM(F44, F52)</f>
        <v>#VALUE!</v>
      </c>
    </row>
    <row r="54" spans="1:9" ht="15" customHeight="1">
      <c r="A54" s="49" t="s">
        <v>71</v>
      </c>
      <c r="B54" s="17"/>
      <c r="C54" s="65"/>
      <c r="D54" s="65"/>
      <c r="E54" s="65"/>
      <c r="F54" s="65"/>
      <c r="H54" s="157"/>
      <c r="I54" s="157">
        <f>G36*2.5%</f>
        <v>0</v>
      </c>
    </row>
    <row r="55" spans="1:9" ht="15" customHeight="1">
      <c r="A55" s="32" t="s">
        <v>65</v>
      </c>
      <c r="B55" s="163">
        <f>B36*0.035</f>
        <v>0</v>
      </c>
      <c r="C55" s="163">
        <f>C36*0.035</f>
        <v>0</v>
      </c>
      <c r="D55" s="266">
        <f>D36*0.035</f>
        <v>0</v>
      </c>
      <c r="E55" s="266">
        <f>E36*0.035</f>
        <v>0</v>
      </c>
      <c r="F55" s="266">
        <f>F36*0.035</f>
        <v>0</v>
      </c>
    </row>
    <row r="56" spans="1:9" ht="15" customHeight="1">
      <c r="A56" s="32" t="s">
        <v>87</v>
      </c>
      <c r="B56" s="163">
        <f>B24*0.03</f>
        <v>0</v>
      </c>
      <c r="C56" s="163">
        <f>C24*0.03</f>
        <v>0</v>
      </c>
      <c r="D56" s="266">
        <f>D24*0.03</f>
        <v>0</v>
      </c>
      <c r="E56" s="266">
        <f>E24*0.03</f>
        <v>0</v>
      </c>
      <c r="F56" s="266">
        <f>F24*0.03</f>
        <v>0</v>
      </c>
    </row>
    <row r="57" spans="1:9" ht="15" customHeight="1">
      <c r="A57" s="32" t="s">
        <v>129</v>
      </c>
      <c r="B57" s="163"/>
      <c r="C57" s="163"/>
      <c r="D57" s="266"/>
      <c r="E57" s="266"/>
      <c r="F57" s="266"/>
    </row>
    <row r="58" spans="1:9" ht="15" customHeight="1">
      <c r="A58" s="51" t="s">
        <v>126</v>
      </c>
      <c r="B58" s="50">
        <f>SUM(B55:B57)</f>
        <v>0</v>
      </c>
      <c r="C58" s="50">
        <f>SUM(C55:C57)</f>
        <v>0</v>
      </c>
      <c r="D58" s="61">
        <f>SUM(D55:D57)</f>
        <v>0</v>
      </c>
      <c r="E58" s="61">
        <f>SUM(E55:E57)</f>
        <v>0</v>
      </c>
      <c r="F58" s="61">
        <f>SUM(F55:F57)</f>
        <v>0</v>
      </c>
    </row>
    <row r="59" spans="1:9" ht="15" customHeight="1">
      <c r="A59" s="51" t="s">
        <v>44</v>
      </c>
      <c r="B59" s="47" t="e">
        <f ca="1">SUM(B58,B53,B34,B30)</f>
        <v>#VALUE!</v>
      </c>
      <c r="C59" s="47" t="e">
        <f ca="1">SUM(C58,C53,C34,C30)</f>
        <v>#VALUE!</v>
      </c>
      <c r="D59" s="48" t="e">
        <f ca="1">SUM(D58,D53,D34,D30)</f>
        <v>#VALUE!</v>
      </c>
      <c r="E59" s="48" t="e">
        <f ca="1">SUM(E58,E53,E34,E30)</f>
        <v>#VALUE!</v>
      </c>
      <c r="F59" s="48" t="e">
        <f ca="1">SUM(F58,F53,F34,F30)</f>
        <v>#VALUE!</v>
      </c>
    </row>
    <row r="60" spans="1:9" ht="15" customHeight="1">
      <c r="A60" s="17"/>
      <c r="B60" s="17"/>
      <c r="C60" s="62"/>
      <c r="D60" s="62"/>
      <c r="E60" s="62"/>
      <c r="F60" s="62"/>
    </row>
    <row r="61" spans="1:9" ht="15" customHeight="1">
      <c r="A61" s="49" t="s">
        <v>61</v>
      </c>
      <c r="B61" s="47" t="e">
        <f ca="1">B24-B59</f>
        <v>#VALUE!</v>
      </c>
      <c r="C61" s="52" t="e">
        <f ca="1">C24-C59</f>
        <v>#VALUE!</v>
      </c>
      <c r="D61" s="53" t="e">
        <f ca="1">D24-D59</f>
        <v>#VALUE!</v>
      </c>
      <c r="E61" s="53" t="e">
        <f ca="1">E24-E59</f>
        <v>#VALUE!</v>
      </c>
      <c r="F61" s="53" t="e">
        <f ca="1">F24-F59</f>
        <v>#VALUE!</v>
      </c>
      <c r="H61" s="17"/>
    </row>
    <row r="62" spans="1:9" ht="15" customHeight="1">
      <c r="A62" s="17"/>
      <c r="B62" s="162"/>
      <c r="C62" s="162"/>
      <c r="D62" s="162"/>
      <c r="E62" s="162"/>
      <c r="F62" s="162"/>
    </row>
    <row r="63" spans="1:9" ht="15" customHeight="1">
      <c r="A63" s="15" t="s">
        <v>100</v>
      </c>
      <c r="B63" s="127"/>
      <c r="C63" s="127"/>
      <c r="D63" s="127"/>
      <c r="E63" s="127"/>
      <c r="F63" s="127"/>
      <c r="G63" s="128"/>
      <c r="H63" s="63"/>
    </row>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sheetData>
  <mergeCells count="2">
    <mergeCell ref="A4:F4"/>
    <mergeCell ref="D5:E5"/>
  </mergeCells>
  <printOptions horizontalCentered="1"/>
  <pageMargins left="0" right="0" top="0.05" bottom="0.25" header="0.3" footer="0.1"/>
  <pageSetup scale="90" orientation="portrait" horizontalDpi="4294967293" r:id="rId1"/>
  <headerFooter>
    <oddFooter>&amp;L&amp;"Calibri Light,Regular"&amp;8&amp;F / &amp;A&amp;C&amp;"+,Regular"&amp;8&amp;P of &amp;N&amp;R&amp;"+,Regular"&amp;8&amp;D, &amp;T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70C0"/>
    <pageSetUpPr fitToPage="1"/>
  </sheetPr>
  <dimension ref="A1:R999"/>
  <sheetViews>
    <sheetView showGridLines="0" topLeftCell="E1" workbookViewId="0">
      <pane ySplit="2" topLeftCell="A3" activePane="bottomLeft" state="frozen"/>
      <selection activeCell="P21" sqref="P21"/>
      <selection pane="bottomLeft" activeCell="G13" sqref="G3:I13"/>
    </sheetView>
  </sheetViews>
  <sheetFormatPr defaultColWidth="14.38671875" defaultRowHeight="15" customHeight="1"/>
  <cols>
    <col min="1" max="1" width="6.88671875" style="75" customWidth="1"/>
    <col min="2" max="2" width="8.609375" style="75" customWidth="1"/>
    <col min="3" max="3" width="7.6640625" style="98" customWidth="1"/>
    <col min="4" max="4" width="33.44140625" style="75" customWidth="1"/>
    <col min="5" max="5" width="8.33203125" style="75" customWidth="1"/>
    <col min="6" max="6" width="4.88671875" style="75" customWidth="1"/>
    <col min="7" max="7" width="8.83203125" style="99" customWidth="1"/>
    <col min="8" max="8" width="8.609375" style="75" customWidth="1"/>
    <col min="9" max="9" width="9.44140625" style="99" bestFit="1" customWidth="1"/>
    <col min="10" max="10" width="2.27734375" style="99" customWidth="1"/>
    <col min="11" max="11" width="3.33203125" style="96" customWidth="1"/>
    <col min="12" max="12" width="2.27734375" style="99" customWidth="1"/>
    <col min="13" max="13" width="30.77734375" style="28" customWidth="1"/>
    <col min="14" max="14" width="10.609375" style="28" bestFit="1" customWidth="1"/>
    <col min="15" max="15" width="7.71875" style="28" bestFit="1" customWidth="1"/>
    <col min="16" max="16" width="7.94140625" style="107" customWidth="1"/>
    <col min="17" max="17" width="9.6640625" style="28" customWidth="1"/>
    <col min="18" max="18" width="33.71875" style="21" customWidth="1"/>
    <col min="19" max="29" width="17.1640625" style="75" customWidth="1"/>
    <col min="30" max="16384" width="14.38671875" style="75"/>
  </cols>
  <sheetData>
    <row r="1" spans="1:18" ht="15.75" customHeight="1">
      <c r="A1" s="69" t="s">
        <v>102</v>
      </c>
      <c r="B1" s="69"/>
      <c r="C1" s="71"/>
      <c r="D1" s="72"/>
      <c r="E1" s="72"/>
      <c r="F1" s="72"/>
      <c r="G1" s="73"/>
      <c r="H1" s="68"/>
      <c r="I1" s="73"/>
      <c r="J1" s="73"/>
      <c r="K1" s="74"/>
      <c r="L1" s="73"/>
      <c r="M1" s="24"/>
      <c r="N1" s="24"/>
      <c r="O1" s="25"/>
      <c r="P1" s="106"/>
      <c r="Q1" s="25"/>
      <c r="R1" s="19"/>
    </row>
    <row r="2" spans="1:18" ht="35.1">
      <c r="A2" s="76" t="s">
        <v>83</v>
      </c>
      <c r="B2" s="76" t="s">
        <v>0</v>
      </c>
      <c r="C2" s="76" t="s">
        <v>1</v>
      </c>
      <c r="D2" s="76" t="s">
        <v>2</v>
      </c>
      <c r="E2" s="76" t="s">
        <v>3</v>
      </c>
      <c r="F2" s="76" t="s">
        <v>4</v>
      </c>
      <c r="G2" s="77" t="s">
        <v>5</v>
      </c>
      <c r="H2" s="76" t="s">
        <v>6</v>
      </c>
      <c r="I2" s="77" t="s">
        <v>7</v>
      </c>
      <c r="J2" s="73"/>
      <c r="K2" s="74"/>
      <c r="L2" s="73"/>
      <c r="M2" s="118" t="s">
        <v>75</v>
      </c>
      <c r="N2" s="118" t="s">
        <v>10</v>
      </c>
      <c r="O2" s="118" t="s">
        <v>76</v>
      </c>
      <c r="P2" s="119" t="s">
        <v>14</v>
      </c>
      <c r="Q2" s="118" t="s">
        <v>15</v>
      </c>
      <c r="R2" s="19"/>
    </row>
    <row r="3" spans="1:18" ht="12.75" customHeight="1">
      <c r="A3" s="100"/>
      <c r="B3" s="78"/>
      <c r="C3" s="79"/>
      <c r="D3" s="80"/>
      <c r="E3" s="16"/>
      <c r="F3" s="81"/>
      <c r="G3" s="225">
        <f>Budget!B10</f>
        <v>0</v>
      </c>
      <c r="H3" s="226">
        <f>Budget!$B$13</f>
        <v>0</v>
      </c>
      <c r="I3" s="225">
        <f>F3*G3*H3</f>
        <v>0</v>
      </c>
      <c r="J3" s="73"/>
      <c r="K3" s="82"/>
      <c r="L3" s="73"/>
      <c r="M3" s="26"/>
      <c r="N3" s="27" t="str">
        <f ca="1">IF(ISBLANK(M3)=FALSE,VLOOKUP(H3,'Schedule 2322 Salaries'!$A$3:$F$27,COLUMN(INDIRECT(M3)),TRUE),"")</f>
        <v/>
      </c>
      <c r="O3" s="109" t="e">
        <f t="shared" ref="O3:O13" ca="1" si="0">N3*F3</f>
        <v>#VALUE!</v>
      </c>
      <c r="P3" s="114" t="e">
        <f ca="1">0.0765*O3</f>
        <v>#VALUE!</v>
      </c>
      <c r="Q3" s="109" t="e">
        <f t="shared" ref="Q3:Q9" ca="1" si="1">O3+P3</f>
        <v>#VALUE!</v>
      </c>
      <c r="R3" s="20" t="e">
        <f t="shared" ref="R3:R9" ca="1" si="2">CONCATENATE("Pay per sched. 2322 for ",H3," students and ",F3, " unit with ",P3/O3*100,"% benefits")</f>
        <v>#VALUE!</v>
      </c>
    </row>
    <row r="4" spans="1:18" ht="12.75" customHeight="1">
      <c r="A4" s="100"/>
      <c r="B4" s="78"/>
      <c r="C4" s="79"/>
      <c r="D4" s="80"/>
      <c r="E4" s="16"/>
      <c r="F4" s="81"/>
      <c r="G4" s="225">
        <f>G3</f>
        <v>0</v>
      </c>
      <c r="H4" s="226">
        <f>Budget!$B$13</f>
        <v>0</v>
      </c>
      <c r="I4" s="225">
        <f t="shared" ref="I4:I13" si="3">F4*G4*H4</f>
        <v>0</v>
      </c>
      <c r="J4" s="73"/>
      <c r="K4" s="82"/>
      <c r="L4" s="73"/>
      <c r="M4" s="26"/>
      <c r="N4" s="27" t="str">
        <f ca="1">IF(ISBLANK(M4)=FALSE,VLOOKUP(H4,'Schedule 2322 Salaries'!$A$3:$F$27,COLUMN(INDIRECT(M4)),TRUE),"")</f>
        <v/>
      </c>
      <c r="O4" s="109" t="e">
        <f t="shared" ca="1" si="0"/>
        <v>#VALUE!</v>
      </c>
      <c r="P4" s="114" t="e">
        <f t="shared" ref="P4:P13" ca="1" si="4">0.0765*O4</f>
        <v>#VALUE!</v>
      </c>
      <c r="Q4" s="109" t="e">
        <f t="shared" ca="1" si="1"/>
        <v>#VALUE!</v>
      </c>
      <c r="R4" s="20" t="e">
        <f t="shared" ca="1" si="2"/>
        <v>#VALUE!</v>
      </c>
    </row>
    <row r="5" spans="1:18" ht="12.75" customHeight="1">
      <c r="A5" s="100"/>
      <c r="B5" s="78"/>
      <c r="C5" s="79"/>
      <c r="D5" s="80"/>
      <c r="E5" s="16"/>
      <c r="F5" s="81"/>
      <c r="G5" s="225">
        <f t="shared" ref="G5:G13" si="5">G4</f>
        <v>0</v>
      </c>
      <c r="H5" s="226">
        <f>Budget!$B$13</f>
        <v>0</v>
      </c>
      <c r="I5" s="225">
        <f t="shared" si="3"/>
        <v>0</v>
      </c>
      <c r="J5" s="73"/>
      <c r="K5" s="82"/>
      <c r="L5" s="73"/>
      <c r="M5" s="26"/>
      <c r="N5" s="27" t="str">
        <f ca="1">IF(ISBLANK(M5)=FALSE,VLOOKUP(H5,'Schedule 2322 Salaries'!$A$3:$F$27,COLUMN(INDIRECT(M5)),TRUE),"")</f>
        <v/>
      </c>
      <c r="O5" s="109" t="e">
        <f t="shared" ca="1" si="0"/>
        <v>#VALUE!</v>
      </c>
      <c r="P5" s="114" t="e">
        <f t="shared" ca="1" si="4"/>
        <v>#VALUE!</v>
      </c>
      <c r="Q5" s="109" t="e">
        <f t="shared" ca="1" si="1"/>
        <v>#VALUE!</v>
      </c>
      <c r="R5" s="20" t="e">
        <f t="shared" ca="1" si="2"/>
        <v>#VALUE!</v>
      </c>
    </row>
    <row r="6" spans="1:18" ht="12.75" customHeight="1">
      <c r="A6" s="100"/>
      <c r="B6" s="78"/>
      <c r="C6" s="79"/>
      <c r="D6" s="80"/>
      <c r="E6" s="16"/>
      <c r="F6" s="81"/>
      <c r="G6" s="225">
        <f t="shared" si="5"/>
        <v>0</v>
      </c>
      <c r="H6" s="226">
        <f>Budget!$B$13</f>
        <v>0</v>
      </c>
      <c r="I6" s="225">
        <f t="shared" si="3"/>
        <v>0</v>
      </c>
      <c r="J6" s="73"/>
      <c r="K6" s="74"/>
      <c r="L6" s="73"/>
      <c r="M6" s="26"/>
      <c r="N6" s="27" t="str">
        <f ca="1">IF(ISBLANK(M6)=FALSE,VLOOKUP(H6,'Schedule 2322 Salaries'!$A$3:$F$27,COLUMN(INDIRECT(M6)),TRUE),"")</f>
        <v/>
      </c>
      <c r="O6" s="109" t="e">
        <f t="shared" ca="1" si="0"/>
        <v>#VALUE!</v>
      </c>
      <c r="P6" s="114" t="e">
        <f t="shared" ca="1" si="4"/>
        <v>#VALUE!</v>
      </c>
      <c r="Q6" s="109" t="e">
        <f t="shared" ca="1" si="1"/>
        <v>#VALUE!</v>
      </c>
      <c r="R6" s="20" t="e">
        <f t="shared" ca="1" si="2"/>
        <v>#VALUE!</v>
      </c>
    </row>
    <row r="7" spans="1:18" ht="12.75" customHeight="1">
      <c r="A7" s="100"/>
      <c r="B7" s="78"/>
      <c r="C7" s="79"/>
      <c r="D7" s="80"/>
      <c r="E7" s="16"/>
      <c r="F7" s="81"/>
      <c r="G7" s="225">
        <f t="shared" si="5"/>
        <v>0</v>
      </c>
      <c r="H7" s="226">
        <f>Budget!$B$13</f>
        <v>0</v>
      </c>
      <c r="I7" s="225">
        <f t="shared" si="3"/>
        <v>0</v>
      </c>
      <c r="J7" s="73"/>
      <c r="K7" s="74"/>
      <c r="L7" s="73"/>
      <c r="M7" s="26"/>
      <c r="N7" s="27" t="str">
        <f ca="1">IF(ISBLANK(M7)=FALSE,VLOOKUP(H7,'Schedule 2322 Salaries'!$A$3:$F$27,COLUMN(INDIRECT(M7)),TRUE),"")</f>
        <v/>
      </c>
      <c r="O7" s="109" t="e">
        <f t="shared" ca="1" si="0"/>
        <v>#VALUE!</v>
      </c>
      <c r="P7" s="114" t="e">
        <f t="shared" ca="1" si="4"/>
        <v>#VALUE!</v>
      </c>
      <c r="Q7" s="109" t="e">
        <f t="shared" ca="1" si="1"/>
        <v>#VALUE!</v>
      </c>
      <c r="R7" s="20" t="e">
        <f t="shared" ca="1" si="2"/>
        <v>#VALUE!</v>
      </c>
    </row>
    <row r="8" spans="1:18" ht="12.75" customHeight="1">
      <c r="A8" s="100"/>
      <c r="B8" s="78"/>
      <c r="C8" s="79"/>
      <c r="D8" s="80"/>
      <c r="E8" s="16"/>
      <c r="F8" s="81"/>
      <c r="G8" s="225">
        <f t="shared" si="5"/>
        <v>0</v>
      </c>
      <c r="H8" s="226">
        <f>Budget!$B$13</f>
        <v>0</v>
      </c>
      <c r="I8" s="225">
        <f t="shared" si="3"/>
        <v>0</v>
      </c>
      <c r="J8" s="73"/>
      <c r="K8" s="74"/>
      <c r="L8" s="73"/>
      <c r="M8" s="26"/>
      <c r="N8" s="27" t="str">
        <f ca="1">IF(ISBLANK(M8)=FALSE,VLOOKUP(H8,'Schedule 2322 Salaries'!$A$3:$F$27,COLUMN(INDIRECT(M8)),TRUE),"")</f>
        <v/>
      </c>
      <c r="O8" s="109" t="e">
        <f t="shared" ca="1" si="0"/>
        <v>#VALUE!</v>
      </c>
      <c r="P8" s="114" t="e">
        <f t="shared" ca="1" si="4"/>
        <v>#VALUE!</v>
      </c>
      <c r="Q8" s="109" t="e">
        <f t="shared" ca="1" si="1"/>
        <v>#VALUE!</v>
      </c>
      <c r="R8" s="20" t="e">
        <f t="shared" ca="1" si="2"/>
        <v>#VALUE!</v>
      </c>
    </row>
    <row r="9" spans="1:18" ht="12.75" customHeight="1">
      <c r="A9" s="100"/>
      <c r="B9" s="83"/>
      <c r="C9" s="84"/>
      <c r="D9" s="85"/>
      <c r="E9" s="16"/>
      <c r="F9" s="81"/>
      <c r="G9" s="225">
        <f t="shared" si="5"/>
        <v>0</v>
      </c>
      <c r="H9" s="226">
        <f>Budget!$B$13</f>
        <v>0</v>
      </c>
      <c r="I9" s="225">
        <f t="shared" si="3"/>
        <v>0</v>
      </c>
      <c r="J9" s="73"/>
      <c r="K9" s="74"/>
      <c r="L9" s="73"/>
      <c r="M9" s="26"/>
      <c r="N9" s="27" t="str">
        <f ca="1">IF(ISBLANK(M9)=FALSE,VLOOKUP(H9,'Schedule 2322 Salaries'!$A$3:$F$27,COLUMN(INDIRECT(M9)),TRUE),"")</f>
        <v/>
      </c>
      <c r="O9" s="109" t="e">
        <f t="shared" ca="1" si="0"/>
        <v>#VALUE!</v>
      </c>
      <c r="P9" s="114" t="e">
        <f t="shared" ca="1" si="4"/>
        <v>#VALUE!</v>
      </c>
      <c r="Q9" s="109" t="e">
        <f t="shared" ca="1" si="1"/>
        <v>#VALUE!</v>
      </c>
      <c r="R9" s="20" t="e">
        <f t="shared" ca="1" si="2"/>
        <v>#VALUE!</v>
      </c>
    </row>
    <row r="10" spans="1:18" ht="12.75" customHeight="1">
      <c r="A10" s="100"/>
      <c r="B10" s="83"/>
      <c r="C10" s="79"/>
      <c r="D10" s="85"/>
      <c r="E10" s="16"/>
      <c r="F10" s="81"/>
      <c r="G10" s="225">
        <f t="shared" si="5"/>
        <v>0</v>
      </c>
      <c r="H10" s="226">
        <f>Budget!$B$13</f>
        <v>0</v>
      </c>
      <c r="I10" s="225">
        <f t="shared" si="3"/>
        <v>0</v>
      </c>
      <c r="J10" s="73"/>
      <c r="K10" s="74"/>
      <c r="L10" s="73"/>
      <c r="M10" s="26"/>
      <c r="N10" s="27" t="str">
        <f ca="1">IF(ISBLANK(M10)=FALSE,VLOOKUP(H10,'Schedule 2322 Salaries'!$A$3:$F$27,COLUMN(INDIRECT(M10)),TRUE),"")</f>
        <v/>
      </c>
      <c r="O10" s="109" t="e">
        <f t="shared" ca="1" si="0"/>
        <v>#VALUE!</v>
      </c>
      <c r="P10" s="114" t="e">
        <f t="shared" ca="1" si="4"/>
        <v>#VALUE!</v>
      </c>
      <c r="Q10" s="109" t="e">
        <f t="shared" ref="Q10:Q13" ca="1" si="6">O10+P10</f>
        <v>#VALUE!</v>
      </c>
      <c r="R10" s="20" t="e">
        <f t="shared" ref="R10:R13" ca="1" si="7">CONCATENATE("Pay per sched. 2322 for ",H10," students and ",F10, " unit with ",P10/O10*100,"% benefits")</f>
        <v>#VALUE!</v>
      </c>
    </row>
    <row r="11" spans="1:18" ht="12.75" customHeight="1">
      <c r="A11" s="100"/>
      <c r="B11" s="83"/>
      <c r="C11" s="79"/>
      <c r="D11" s="85"/>
      <c r="E11" s="16"/>
      <c r="F11" s="81"/>
      <c r="G11" s="225">
        <f t="shared" si="5"/>
        <v>0</v>
      </c>
      <c r="H11" s="226">
        <f>Budget!$B$13</f>
        <v>0</v>
      </c>
      <c r="I11" s="225">
        <f t="shared" si="3"/>
        <v>0</v>
      </c>
      <c r="J11" s="73"/>
      <c r="K11" s="74"/>
      <c r="L11" s="73"/>
      <c r="M11" s="26"/>
      <c r="N11" s="27" t="str">
        <f ca="1">IF(ISBLANK(M11)=FALSE,VLOOKUP(H11,'Schedule 2322 Salaries'!$A$3:$F$27,COLUMN(INDIRECT(M11)),TRUE),"")</f>
        <v/>
      </c>
      <c r="O11" s="109" t="e">
        <f t="shared" ca="1" si="0"/>
        <v>#VALUE!</v>
      </c>
      <c r="P11" s="114" t="e">
        <f t="shared" ca="1" si="4"/>
        <v>#VALUE!</v>
      </c>
      <c r="Q11" s="109" t="e">
        <f t="shared" ca="1" si="6"/>
        <v>#VALUE!</v>
      </c>
      <c r="R11" s="20" t="e">
        <f t="shared" ca="1" si="7"/>
        <v>#VALUE!</v>
      </c>
    </row>
    <row r="12" spans="1:18" ht="12.75" customHeight="1">
      <c r="A12" s="100"/>
      <c r="B12" s="83"/>
      <c r="C12" s="79"/>
      <c r="D12" s="85"/>
      <c r="E12" s="16"/>
      <c r="F12" s="81"/>
      <c r="G12" s="225">
        <f t="shared" si="5"/>
        <v>0</v>
      </c>
      <c r="H12" s="226">
        <f>Budget!$B$13</f>
        <v>0</v>
      </c>
      <c r="I12" s="225">
        <f t="shared" si="3"/>
        <v>0</v>
      </c>
      <c r="J12" s="73"/>
      <c r="K12" s="74"/>
      <c r="L12" s="73"/>
      <c r="M12" s="26"/>
      <c r="N12" s="27" t="str">
        <f ca="1">IF(ISBLANK(M12)=FALSE,VLOOKUP(H12,'Schedule 2322 Salaries'!$A$3:$F$27,COLUMN(INDIRECT(M12)),TRUE),"")</f>
        <v/>
      </c>
      <c r="O12" s="109" t="e">
        <f t="shared" ca="1" si="0"/>
        <v>#VALUE!</v>
      </c>
      <c r="P12" s="114" t="e">
        <f t="shared" ca="1" si="4"/>
        <v>#VALUE!</v>
      </c>
      <c r="Q12" s="109" t="e">
        <f t="shared" ca="1" si="6"/>
        <v>#VALUE!</v>
      </c>
      <c r="R12" s="20" t="e">
        <f t="shared" ca="1" si="7"/>
        <v>#VALUE!</v>
      </c>
    </row>
    <row r="13" spans="1:18" ht="12.75" customHeight="1">
      <c r="A13" s="100"/>
      <c r="B13" s="83"/>
      <c r="C13" s="84"/>
      <c r="D13" s="80"/>
      <c r="E13" s="16"/>
      <c r="F13" s="81"/>
      <c r="G13" s="225">
        <f t="shared" si="5"/>
        <v>0</v>
      </c>
      <c r="H13" s="226">
        <f>Budget!$B$13</f>
        <v>0</v>
      </c>
      <c r="I13" s="225">
        <f t="shared" si="3"/>
        <v>0</v>
      </c>
      <c r="J13" s="73"/>
      <c r="K13" s="74"/>
      <c r="L13" s="73"/>
      <c r="M13" s="26"/>
      <c r="N13" s="27" t="str">
        <f ca="1">IF(ISBLANK(M13)=FALSE,VLOOKUP(H13,'Schedule 2322 Salaries'!$A$3:$F$27,COLUMN(INDIRECT(M13)),TRUE),"")</f>
        <v/>
      </c>
      <c r="O13" s="109" t="e">
        <f t="shared" ca="1" si="0"/>
        <v>#VALUE!</v>
      </c>
      <c r="P13" s="114" t="e">
        <f t="shared" ca="1" si="4"/>
        <v>#VALUE!</v>
      </c>
      <c r="Q13" s="109" t="e">
        <f t="shared" ca="1" si="6"/>
        <v>#VALUE!</v>
      </c>
      <c r="R13" s="20" t="e">
        <f t="shared" ca="1" si="7"/>
        <v>#VALUE!</v>
      </c>
    </row>
    <row r="14" spans="1:18" ht="11.8" customHeight="1">
      <c r="A14" s="86"/>
      <c r="B14" s="86"/>
      <c r="C14" s="87"/>
      <c r="D14" s="86"/>
      <c r="E14" s="86"/>
      <c r="F14" s="86">
        <f>SUM(F3:F13)</f>
        <v>0</v>
      </c>
      <c r="G14" s="227"/>
      <c r="H14" s="228">
        <f>H13</f>
        <v>0</v>
      </c>
      <c r="I14" s="229">
        <f>SUM(I3:I13)</f>
        <v>0</v>
      </c>
      <c r="J14" s="73"/>
      <c r="K14" s="88"/>
      <c r="L14" s="73"/>
      <c r="M14" s="115" t="s">
        <v>85</v>
      </c>
      <c r="N14" s="116"/>
      <c r="O14" s="112" t="e">
        <f ca="1">SUBTOTAL(9,O3:O13)</f>
        <v>#VALUE!</v>
      </c>
      <c r="P14" s="113" t="e">
        <f ca="1">SUBTOTAL(9,P3:P13)</f>
        <v>#VALUE!</v>
      </c>
      <c r="Q14" s="112" t="e">
        <f ca="1">SUBTOTAL(9,Q3:Q13)</f>
        <v>#VALUE!</v>
      </c>
      <c r="R14" s="19"/>
    </row>
    <row r="15" spans="1:18" ht="11.7">
      <c r="A15" s="89"/>
      <c r="B15" s="89"/>
      <c r="C15" s="90"/>
      <c r="D15" s="89"/>
      <c r="E15" s="89"/>
      <c r="F15" s="89"/>
      <c r="G15" s="91"/>
      <c r="H15" s="92"/>
      <c r="I15" s="93"/>
      <c r="J15" s="73"/>
      <c r="K15" s="88"/>
      <c r="L15" s="73"/>
      <c r="M15" s="24"/>
      <c r="N15" s="24"/>
    </row>
    <row r="16" spans="1:18" ht="11.7">
      <c r="A16" s="72"/>
      <c r="B16" s="72"/>
      <c r="C16" s="71"/>
      <c r="D16" s="72"/>
      <c r="E16" s="72"/>
      <c r="F16" s="72"/>
      <c r="G16" s="67"/>
      <c r="H16" s="94"/>
      <c r="I16" s="95"/>
      <c r="J16" s="73"/>
      <c r="L16" s="73"/>
      <c r="M16" s="133" t="s">
        <v>103</v>
      </c>
      <c r="N16" s="134"/>
      <c r="O16" s="112"/>
      <c r="P16" s="113">
        <f>0.56*O16</f>
        <v>0</v>
      </c>
      <c r="Q16" s="112">
        <f t="shared" ref="Q16" si="8">O16+P16</f>
        <v>0</v>
      </c>
    </row>
    <row r="17" spans="1:18" ht="11.7">
      <c r="A17" s="72"/>
      <c r="B17" s="72"/>
      <c r="C17" s="71"/>
      <c r="D17" s="72"/>
      <c r="E17" s="72"/>
      <c r="F17" s="72"/>
      <c r="G17" s="73"/>
      <c r="H17" s="94"/>
      <c r="I17" s="95"/>
      <c r="J17" s="73"/>
      <c r="L17" s="73"/>
      <c r="M17" s="73"/>
      <c r="N17" s="73"/>
      <c r="O17" s="73"/>
      <c r="P17" s="108"/>
      <c r="Q17" s="73"/>
    </row>
    <row r="18" spans="1:18" ht="11.7">
      <c r="A18" s="72"/>
      <c r="B18" s="72"/>
      <c r="C18" s="71"/>
      <c r="D18" s="72"/>
      <c r="E18" s="72"/>
      <c r="F18" s="72"/>
      <c r="G18" s="73"/>
      <c r="H18" s="94"/>
      <c r="I18" s="95"/>
      <c r="J18" s="73"/>
      <c r="L18" s="73"/>
      <c r="M18" s="220" t="s">
        <v>104</v>
      </c>
      <c r="N18" s="221"/>
      <c r="O18" s="221"/>
      <c r="P18" s="222"/>
      <c r="Q18" s="223"/>
    </row>
    <row r="19" spans="1:18" ht="11.7">
      <c r="A19" s="72"/>
      <c r="B19" s="72"/>
      <c r="C19" s="71"/>
      <c r="D19" s="72"/>
      <c r="E19" s="72"/>
      <c r="F19" s="72"/>
      <c r="G19" s="73"/>
      <c r="H19" s="94"/>
      <c r="I19" s="95"/>
      <c r="J19" s="73"/>
      <c r="K19" s="97"/>
      <c r="L19" s="73"/>
      <c r="M19" s="29"/>
      <c r="N19" s="27"/>
      <c r="O19" s="224"/>
      <c r="P19" s="111">
        <f>0.56*O19</f>
        <v>0</v>
      </c>
      <c r="Q19" s="110">
        <f>O19+P19</f>
        <v>0</v>
      </c>
    </row>
    <row r="20" spans="1:18" ht="11.7">
      <c r="A20" s="72"/>
      <c r="B20" s="72"/>
      <c r="C20" s="71"/>
      <c r="D20" s="72"/>
      <c r="E20" s="72"/>
      <c r="F20" s="72"/>
      <c r="G20" s="73"/>
      <c r="H20" s="94"/>
      <c r="I20" s="95"/>
      <c r="J20" s="73"/>
      <c r="L20" s="73"/>
      <c r="M20" s="29"/>
      <c r="N20" s="27"/>
      <c r="O20" s="224"/>
      <c r="P20" s="111">
        <f t="shared" ref="P20" si="9">0.56*O20</f>
        <v>0</v>
      </c>
      <c r="Q20" s="110">
        <f t="shared" ref="Q20" si="10">O20+P20</f>
        <v>0</v>
      </c>
    </row>
    <row r="21" spans="1:18" ht="11.7">
      <c r="A21" s="72"/>
      <c r="B21" s="72"/>
      <c r="C21" s="71"/>
      <c r="D21" s="72"/>
      <c r="E21" s="72"/>
      <c r="F21" s="72"/>
      <c r="G21" s="73"/>
      <c r="H21" s="94"/>
      <c r="I21" s="95"/>
      <c r="J21" s="73"/>
      <c r="L21" s="73"/>
      <c r="M21" s="115" t="s">
        <v>24</v>
      </c>
      <c r="N21" s="116"/>
      <c r="O21" s="112">
        <f>SUBTOTAL(9,O19:O20)</f>
        <v>0</v>
      </c>
      <c r="P21" s="113">
        <f>SUBTOTAL(9,P19:P20)</f>
        <v>0</v>
      </c>
      <c r="Q21" s="112">
        <f>SUBTOTAL(9,Q19:Q20)</f>
        <v>0</v>
      </c>
      <c r="R21" s="22"/>
    </row>
    <row r="22" spans="1:18" ht="11.7">
      <c r="A22" s="72"/>
      <c r="B22" s="72"/>
      <c r="C22" s="71"/>
      <c r="D22" s="72"/>
      <c r="E22" s="72"/>
      <c r="F22" s="72"/>
      <c r="G22" s="73"/>
      <c r="H22" s="94"/>
      <c r="I22" s="95"/>
      <c r="J22" s="73"/>
      <c r="L22" s="73"/>
      <c r="M22" s="73"/>
      <c r="N22" s="73"/>
      <c r="O22" s="73"/>
      <c r="P22" s="73"/>
      <c r="Q22" s="73"/>
      <c r="R22" s="73"/>
    </row>
    <row r="23" spans="1:18" ht="11.7">
      <c r="A23" s="72"/>
      <c r="B23" s="72"/>
      <c r="C23" s="71"/>
      <c r="D23" s="72"/>
      <c r="E23" s="72"/>
      <c r="F23" s="72"/>
      <c r="G23" s="73"/>
      <c r="H23" s="94"/>
      <c r="I23" s="95"/>
      <c r="J23" s="73"/>
      <c r="L23" s="73"/>
      <c r="M23" s="115" t="s">
        <v>25</v>
      </c>
      <c r="N23" s="115"/>
      <c r="O23" s="117" t="e">
        <f ca="1">O14+O16+O21</f>
        <v>#VALUE!</v>
      </c>
      <c r="P23" s="117" t="e">
        <f t="shared" ref="P23:Q23" ca="1" si="11">P14+P16+P21</f>
        <v>#VALUE!</v>
      </c>
      <c r="Q23" s="117" t="e">
        <f t="shared" ca="1" si="11"/>
        <v>#VALUE!</v>
      </c>
    </row>
    <row r="24" spans="1:18" ht="11.7">
      <c r="O24" s="25"/>
      <c r="P24" s="106"/>
      <c r="Q24" s="25"/>
      <c r="R24" s="19"/>
    </row>
    <row r="25" spans="1:18" ht="11.7">
      <c r="O25" s="25"/>
      <c r="P25" s="106"/>
      <c r="Q25" s="25"/>
      <c r="R25" s="19"/>
    </row>
    <row r="26" spans="1:18" ht="11.7">
      <c r="O26" s="25"/>
      <c r="P26" s="106"/>
      <c r="Q26" s="25"/>
      <c r="R26" s="19"/>
    </row>
    <row r="27" spans="1:18" ht="11.7">
      <c r="O27" s="25"/>
      <c r="P27" s="106"/>
      <c r="Q27" s="25"/>
      <c r="R27" s="19"/>
    </row>
    <row r="28" spans="1:18" ht="11.7">
      <c r="O28" s="25"/>
      <c r="P28" s="106"/>
      <c r="Q28" s="25"/>
      <c r="R28" s="19"/>
    </row>
    <row r="29" spans="1:18" ht="11.7">
      <c r="O29" s="25"/>
      <c r="P29" s="106"/>
      <c r="Q29" s="25"/>
      <c r="R29" s="19"/>
    </row>
    <row r="30" spans="1:18" ht="11.7">
      <c r="R30" s="19"/>
    </row>
    <row r="31" spans="1:18" ht="12.75" customHeight="1">
      <c r="R31" s="19"/>
    </row>
    <row r="32" spans="1:18" ht="12.75" customHeight="1"/>
    <row r="33" spans="18:18" ht="12.75" customHeight="1"/>
    <row r="34" spans="18:18" ht="12.75" customHeight="1"/>
    <row r="35" spans="18:18" ht="11.7"/>
    <row r="36" spans="18:18" ht="12.75" customHeight="1">
      <c r="R36" s="23"/>
    </row>
    <row r="37" spans="18:18" ht="12.75" customHeight="1"/>
    <row r="38" spans="18:18" ht="12.75" customHeight="1"/>
    <row r="39" spans="18:18" ht="12.75" customHeight="1"/>
    <row r="40" spans="18:18" ht="12.75" customHeight="1"/>
    <row r="41" spans="18:18" ht="12.75" customHeight="1"/>
    <row r="42" spans="18:18" ht="12.75" customHeight="1"/>
    <row r="43" spans="18:18" ht="12.75" customHeight="1"/>
    <row r="44" spans="18:18" ht="12.75" customHeight="1"/>
    <row r="45" spans="18:18" ht="12.75" customHeight="1"/>
    <row r="46" spans="18:18" ht="12.75" customHeight="1"/>
    <row r="47" spans="18:18" ht="12.75" customHeight="1"/>
    <row r="48" spans="18: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R1000"/>
  <sheetViews>
    <sheetView showGridLines="0" topLeftCell="C1" workbookViewId="0">
      <pane ySplit="2" topLeftCell="A18" activePane="bottomLeft" state="frozen"/>
      <selection activeCell="P21" sqref="P21"/>
      <selection pane="bottomLeft" activeCell="I24" sqref="G3:I24"/>
    </sheetView>
  </sheetViews>
  <sheetFormatPr defaultColWidth="14.38671875" defaultRowHeight="15" customHeight="1"/>
  <cols>
    <col min="1" max="1" width="6.88671875" style="75" customWidth="1"/>
    <col min="2" max="2" width="8.44140625" style="75" bestFit="1" customWidth="1"/>
    <col min="3" max="3" width="7.6640625" style="98" customWidth="1"/>
    <col min="4" max="4" width="33.109375" style="75" bestFit="1" customWidth="1"/>
    <col min="5" max="5" width="8.21875" style="75" customWidth="1"/>
    <col min="6" max="6" width="4.109375" style="75" bestFit="1" customWidth="1"/>
    <col min="7" max="7" width="6.94140625" style="99" bestFit="1" customWidth="1"/>
    <col min="8" max="8" width="9" style="75" bestFit="1" customWidth="1"/>
    <col min="9" max="9" width="9.44140625" style="99" bestFit="1" customWidth="1"/>
    <col min="10" max="10" width="2.27734375" style="99" customWidth="1"/>
    <col min="11" max="11" width="3.33203125" style="96" customWidth="1"/>
    <col min="12" max="12" width="2.27734375" style="99" customWidth="1"/>
    <col min="13" max="13" width="30.88671875" style="28" customWidth="1"/>
    <col min="14" max="14" width="11.38671875" style="28" customWidth="1"/>
    <col min="15" max="15" width="8.94140625" style="28" customWidth="1"/>
    <col min="16" max="16" width="7.609375" style="107" customWidth="1"/>
    <col min="17" max="17" width="9.77734375" style="28" bestFit="1" customWidth="1"/>
    <col min="18" max="18" width="49.88671875" style="104" customWidth="1"/>
    <col min="19" max="29" width="17.1640625" style="75" customWidth="1"/>
    <col min="30" max="16384" width="14.38671875" style="75"/>
  </cols>
  <sheetData>
    <row r="1" spans="1:18" ht="15.75" customHeight="1">
      <c r="A1" s="69" t="s">
        <v>105</v>
      </c>
      <c r="B1" s="70"/>
      <c r="C1" s="71"/>
      <c r="D1" s="72"/>
      <c r="E1" s="72"/>
      <c r="F1" s="72"/>
      <c r="G1" s="73"/>
      <c r="H1" s="68"/>
      <c r="I1" s="73"/>
      <c r="J1" s="73"/>
      <c r="K1" s="74"/>
      <c r="L1" s="73"/>
      <c r="M1" s="24"/>
      <c r="N1" s="24"/>
      <c r="O1" s="25"/>
      <c r="P1" s="106"/>
      <c r="Q1" s="25"/>
      <c r="R1" s="101"/>
    </row>
    <row r="2" spans="1:18" ht="23.4">
      <c r="A2" s="76" t="s">
        <v>83</v>
      </c>
      <c r="B2" s="76" t="s">
        <v>0</v>
      </c>
      <c r="C2" s="76" t="s">
        <v>1</v>
      </c>
      <c r="D2" s="76" t="s">
        <v>2</v>
      </c>
      <c r="E2" s="76" t="s">
        <v>3</v>
      </c>
      <c r="F2" s="76" t="s">
        <v>4</v>
      </c>
      <c r="G2" s="77" t="s">
        <v>5</v>
      </c>
      <c r="H2" s="76" t="s">
        <v>6</v>
      </c>
      <c r="I2" s="77" t="s">
        <v>7</v>
      </c>
      <c r="J2" s="73"/>
      <c r="K2" s="74"/>
      <c r="L2" s="73"/>
      <c r="M2" s="118" t="s">
        <v>75</v>
      </c>
      <c r="N2" s="118" t="s">
        <v>10</v>
      </c>
      <c r="O2" s="118" t="s">
        <v>76</v>
      </c>
      <c r="P2" s="119" t="s">
        <v>14</v>
      </c>
      <c r="Q2" s="118" t="s">
        <v>15</v>
      </c>
      <c r="R2" s="101"/>
    </row>
    <row r="3" spans="1:18" ht="12.75" customHeight="1">
      <c r="A3" s="100" t="s">
        <v>81</v>
      </c>
      <c r="B3" s="78"/>
      <c r="C3" s="79"/>
      <c r="D3" s="80"/>
      <c r="E3" s="16"/>
      <c r="F3" s="81"/>
      <c r="G3" s="225">
        <f>Budget!B10</f>
        <v>0</v>
      </c>
      <c r="H3" s="226">
        <f>Budget!$C$13</f>
        <v>0</v>
      </c>
      <c r="I3" s="225">
        <f>F3*G3*H3</f>
        <v>0</v>
      </c>
      <c r="J3" s="73"/>
      <c r="K3" s="82"/>
      <c r="L3" s="73"/>
      <c r="M3" s="26"/>
      <c r="N3" s="27" t="str">
        <f ca="1">IF(ISBLANK(M3)=FALSE,VLOOKUP(H3,'Schedule 2322 Salaries'!$A$3:$F$27,COLUMN(INDIRECT(M3)),TRUE),"")</f>
        <v/>
      </c>
      <c r="O3" s="109" t="e">
        <f t="shared" ref="O3:O23" ca="1" si="0">N3*F3</f>
        <v>#VALUE!</v>
      </c>
      <c r="P3" s="114" t="e">
        <f ca="1">0.0765*O3</f>
        <v>#VALUE!</v>
      </c>
      <c r="Q3" s="109" t="e">
        <f t="shared" ref="Q3:Q23" ca="1" si="1">O3+P3</f>
        <v>#VALUE!</v>
      </c>
      <c r="R3" s="102" t="e">
        <f t="shared" ref="R3:R23" ca="1" si="2">CONCATENATE("Pay per sched. 2322 for ",H3," students and ",F3, " unit with ",P3/O3*100,"% benefits")</f>
        <v>#VALUE!</v>
      </c>
    </row>
    <row r="4" spans="1:18" ht="12.75" customHeight="1">
      <c r="A4" s="100" t="s">
        <v>81</v>
      </c>
      <c r="B4" s="78"/>
      <c r="C4" s="79"/>
      <c r="D4" s="80"/>
      <c r="E4" s="16"/>
      <c r="F4" s="81"/>
      <c r="G4" s="225">
        <f>G3</f>
        <v>0</v>
      </c>
      <c r="H4" s="226">
        <f>Budget!$C$13</f>
        <v>0</v>
      </c>
      <c r="I4" s="225">
        <f t="shared" ref="I4:I23" si="3">F4*G4*H4</f>
        <v>0</v>
      </c>
      <c r="J4" s="73"/>
      <c r="K4" s="82"/>
      <c r="L4" s="73"/>
      <c r="M4" s="26"/>
      <c r="N4" s="27" t="str">
        <f ca="1">IF(ISBLANK(M4)=FALSE,VLOOKUP(H4,'Schedule 2322 Salaries'!$A$3:$F$27,COLUMN(INDIRECT(M4)),TRUE),"")</f>
        <v/>
      </c>
      <c r="O4" s="109" t="e">
        <f t="shared" ca="1" si="0"/>
        <v>#VALUE!</v>
      </c>
      <c r="P4" s="114" t="e">
        <f t="shared" ref="P4:P23" ca="1" si="4">0.0765*O4</f>
        <v>#VALUE!</v>
      </c>
      <c r="Q4" s="109" t="e">
        <f t="shared" ca="1" si="1"/>
        <v>#VALUE!</v>
      </c>
      <c r="R4" s="102" t="e">
        <f t="shared" ca="1" si="2"/>
        <v>#VALUE!</v>
      </c>
    </row>
    <row r="5" spans="1:18" ht="12.75" customHeight="1">
      <c r="A5" s="100" t="s">
        <v>81</v>
      </c>
      <c r="B5" s="78"/>
      <c r="C5" s="79"/>
      <c r="D5" s="80"/>
      <c r="E5" s="16"/>
      <c r="F5" s="81"/>
      <c r="G5" s="225">
        <f t="shared" ref="G5:G12" si="5">G4</f>
        <v>0</v>
      </c>
      <c r="H5" s="226">
        <f>Budget!$C$13</f>
        <v>0</v>
      </c>
      <c r="I5" s="225">
        <f t="shared" si="3"/>
        <v>0</v>
      </c>
      <c r="J5" s="73"/>
      <c r="K5" s="82"/>
      <c r="L5" s="73"/>
      <c r="M5" s="26"/>
      <c r="N5" s="27" t="str">
        <f ca="1">IF(ISBLANK(M5)=FALSE,VLOOKUP(H5,'Schedule 2322 Salaries'!$A$3:$F$27,COLUMN(INDIRECT(M5)),TRUE),"")</f>
        <v/>
      </c>
      <c r="O5" s="109" t="e">
        <f t="shared" ca="1" si="0"/>
        <v>#VALUE!</v>
      </c>
      <c r="P5" s="114" t="e">
        <f t="shared" ca="1" si="4"/>
        <v>#VALUE!</v>
      </c>
      <c r="Q5" s="109" t="e">
        <f t="shared" ca="1" si="1"/>
        <v>#VALUE!</v>
      </c>
      <c r="R5" s="102" t="e">
        <f t="shared" ca="1" si="2"/>
        <v>#VALUE!</v>
      </c>
    </row>
    <row r="6" spans="1:18" ht="12.75" customHeight="1">
      <c r="A6" s="100" t="s">
        <v>81</v>
      </c>
      <c r="B6" s="78"/>
      <c r="C6" s="79"/>
      <c r="D6" s="80"/>
      <c r="E6" s="16"/>
      <c r="F6" s="81"/>
      <c r="G6" s="225">
        <f t="shared" si="5"/>
        <v>0</v>
      </c>
      <c r="H6" s="226">
        <f>Budget!$C$13</f>
        <v>0</v>
      </c>
      <c r="I6" s="225">
        <f t="shared" si="3"/>
        <v>0</v>
      </c>
      <c r="J6" s="73"/>
      <c r="K6" s="74"/>
      <c r="L6" s="73"/>
      <c r="M6" s="26"/>
      <c r="N6" s="27" t="str">
        <f ca="1">IF(ISBLANK(M6)=FALSE,VLOOKUP(H6,'Schedule 2322 Salaries'!$A$3:$F$27,COLUMN(INDIRECT(M6)),TRUE),"")</f>
        <v/>
      </c>
      <c r="O6" s="109" t="e">
        <f t="shared" ca="1" si="0"/>
        <v>#VALUE!</v>
      </c>
      <c r="P6" s="114" t="e">
        <f t="shared" ca="1" si="4"/>
        <v>#VALUE!</v>
      </c>
      <c r="Q6" s="109" t="e">
        <f t="shared" ca="1" si="1"/>
        <v>#VALUE!</v>
      </c>
      <c r="R6" s="102" t="e">
        <f t="shared" ca="1" si="2"/>
        <v>#VALUE!</v>
      </c>
    </row>
    <row r="7" spans="1:18" ht="12.75" customHeight="1">
      <c r="A7" s="100" t="s">
        <v>81</v>
      </c>
      <c r="B7" s="78"/>
      <c r="C7" s="79"/>
      <c r="D7" s="80"/>
      <c r="E7" s="16"/>
      <c r="F7" s="81"/>
      <c r="G7" s="225">
        <f t="shared" si="5"/>
        <v>0</v>
      </c>
      <c r="H7" s="226">
        <f>Budget!$C$13</f>
        <v>0</v>
      </c>
      <c r="I7" s="225">
        <f t="shared" si="3"/>
        <v>0</v>
      </c>
      <c r="J7" s="73"/>
      <c r="K7" s="74"/>
      <c r="L7" s="73"/>
      <c r="M7" s="26"/>
      <c r="N7" s="27" t="str">
        <f ca="1">IF(ISBLANK(M7)=FALSE,VLOOKUP(H7,'Schedule 2322 Salaries'!$A$3:$F$27,COLUMN(INDIRECT(M7)),TRUE),"")</f>
        <v/>
      </c>
      <c r="O7" s="109" t="e">
        <f t="shared" ca="1" si="0"/>
        <v>#VALUE!</v>
      </c>
      <c r="P7" s="114" t="e">
        <f t="shared" ca="1" si="4"/>
        <v>#VALUE!</v>
      </c>
      <c r="Q7" s="109" t="e">
        <f t="shared" ca="1" si="1"/>
        <v>#VALUE!</v>
      </c>
      <c r="R7" s="102" t="e">
        <f t="shared" ca="1" si="2"/>
        <v>#VALUE!</v>
      </c>
    </row>
    <row r="8" spans="1:18" ht="12.75" customHeight="1">
      <c r="A8" s="100" t="s">
        <v>81</v>
      </c>
      <c r="B8" s="83"/>
      <c r="C8" s="84"/>
      <c r="D8" s="80"/>
      <c r="E8" s="16"/>
      <c r="F8" s="81"/>
      <c r="G8" s="225">
        <f t="shared" si="5"/>
        <v>0</v>
      </c>
      <c r="H8" s="226">
        <f>Budget!$C$13</f>
        <v>0</v>
      </c>
      <c r="I8" s="225">
        <f t="shared" si="3"/>
        <v>0</v>
      </c>
      <c r="J8" s="73"/>
      <c r="K8" s="74"/>
      <c r="L8" s="73"/>
      <c r="M8" s="26"/>
      <c r="N8" s="27" t="str">
        <f ca="1">IF(ISBLANK(M8)=FALSE,VLOOKUP(H8,'Schedule 2322 Salaries'!$A$3:$F$27,COLUMN(INDIRECT(M8)),TRUE),"")</f>
        <v/>
      </c>
      <c r="O8" s="109" t="e">
        <f t="shared" ca="1" si="0"/>
        <v>#VALUE!</v>
      </c>
      <c r="P8" s="114" t="e">
        <f t="shared" ca="1" si="4"/>
        <v>#VALUE!</v>
      </c>
      <c r="Q8" s="109" t="e">
        <f t="shared" ca="1" si="1"/>
        <v>#VALUE!</v>
      </c>
      <c r="R8" s="102" t="e">
        <f t="shared" ca="1" si="2"/>
        <v>#VALUE!</v>
      </c>
    </row>
    <row r="9" spans="1:18" ht="12.75" customHeight="1">
      <c r="A9" s="100" t="s">
        <v>81</v>
      </c>
      <c r="B9" s="83"/>
      <c r="C9" s="79"/>
      <c r="D9" s="85"/>
      <c r="E9" s="16"/>
      <c r="F9" s="81"/>
      <c r="G9" s="225">
        <f t="shared" si="5"/>
        <v>0</v>
      </c>
      <c r="H9" s="226">
        <f>Budget!$C$13</f>
        <v>0</v>
      </c>
      <c r="I9" s="225">
        <f t="shared" si="3"/>
        <v>0</v>
      </c>
      <c r="J9" s="73"/>
      <c r="K9" s="74"/>
      <c r="L9" s="73"/>
      <c r="M9" s="26"/>
      <c r="N9" s="27" t="str">
        <f ca="1">IF(ISBLANK(M9)=FALSE,VLOOKUP(H9,'Schedule 2322 Salaries'!$A$3:$F$27,COLUMN(INDIRECT(M9)),TRUE),"")</f>
        <v/>
      </c>
      <c r="O9" s="109" t="e">
        <f t="shared" ca="1" si="0"/>
        <v>#VALUE!</v>
      </c>
      <c r="P9" s="114" t="e">
        <f t="shared" ca="1" si="4"/>
        <v>#VALUE!</v>
      </c>
      <c r="Q9" s="109" t="e">
        <f t="shared" ca="1" si="1"/>
        <v>#VALUE!</v>
      </c>
      <c r="R9" s="102" t="e">
        <f t="shared" ca="1" si="2"/>
        <v>#VALUE!</v>
      </c>
    </row>
    <row r="10" spans="1:18" ht="12.75" customHeight="1">
      <c r="A10" s="100" t="s">
        <v>81</v>
      </c>
      <c r="B10" s="83"/>
      <c r="C10" s="79"/>
      <c r="D10" s="85"/>
      <c r="E10" s="16"/>
      <c r="F10" s="81"/>
      <c r="G10" s="225">
        <f t="shared" si="5"/>
        <v>0</v>
      </c>
      <c r="H10" s="226">
        <f>Budget!$C$13</f>
        <v>0</v>
      </c>
      <c r="I10" s="225">
        <f t="shared" si="3"/>
        <v>0</v>
      </c>
      <c r="J10" s="73"/>
      <c r="K10" s="74"/>
      <c r="L10" s="73"/>
      <c r="M10" s="26"/>
      <c r="N10" s="27" t="str">
        <f ca="1">IF(ISBLANK(M10)=FALSE,VLOOKUP(H10,'Schedule 2322 Salaries'!$A$3:$F$27,COLUMN(INDIRECT(M10)),TRUE),"")</f>
        <v/>
      </c>
      <c r="O10" s="109" t="e">
        <f t="shared" ca="1" si="0"/>
        <v>#VALUE!</v>
      </c>
      <c r="P10" s="114" t="e">
        <f t="shared" ca="1" si="4"/>
        <v>#VALUE!</v>
      </c>
      <c r="Q10" s="109" t="e">
        <f t="shared" ca="1" si="1"/>
        <v>#VALUE!</v>
      </c>
      <c r="R10" s="102" t="e">
        <f t="shared" ca="1" si="2"/>
        <v>#VALUE!</v>
      </c>
    </row>
    <row r="11" spans="1:18" ht="12.75" customHeight="1">
      <c r="A11" s="100" t="s">
        <v>81</v>
      </c>
      <c r="B11" s="83"/>
      <c r="C11" s="79"/>
      <c r="D11" s="85"/>
      <c r="E11" s="16"/>
      <c r="F11" s="81"/>
      <c r="G11" s="225">
        <f t="shared" si="5"/>
        <v>0</v>
      </c>
      <c r="H11" s="226">
        <f>Budget!$C$13</f>
        <v>0</v>
      </c>
      <c r="I11" s="225">
        <f t="shared" si="3"/>
        <v>0</v>
      </c>
      <c r="J11" s="73"/>
      <c r="K11" s="74"/>
      <c r="L11" s="73"/>
      <c r="M11" s="26"/>
      <c r="N11" s="27" t="str">
        <f ca="1">IF(ISBLANK(M11)=FALSE,VLOOKUP(H11,'Schedule 2322 Salaries'!$A$3:$F$27,COLUMN(INDIRECT(M11)),TRUE),"")</f>
        <v/>
      </c>
      <c r="O11" s="109" t="e">
        <f t="shared" ca="1" si="0"/>
        <v>#VALUE!</v>
      </c>
      <c r="P11" s="114" t="e">
        <f t="shared" ca="1" si="4"/>
        <v>#VALUE!</v>
      </c>
      <c r="Q11" s="109" t="e">
        <f t="shared" ca="1" si="1"/>
        <v>#VALUE!</v>
      </c>
      <c r="R11" s="102" t="e">
        <f t="shared" ca="1" si="2"/>
        <v>#VALUE!</v>
      </c>
    </row>
    <row r="12" spans="1:18" ht="12.75" customHeight="1">
      <c r="A12" s="100" t="s">
        <v>81</v>
      </c>
      <c r="B12" s="83"/>
      <c r="C12" s="79"/>
      <c r="D12" s="80"/>
      <c r="E12" s="16"/>
      <c r="F12" s="81"/>
      <c r="G12" s="225">
        <f t="shared" si="5"/>
        <v>0</v>
      </c>
      <c r="H12" s="226">
        <f>Budget!$C$13</f>
        <v>0</v>
      </c>
      <c r="I12" s="225">
        <f t="shared" si="3"/>
        <v>0</v>
      </c>
      <c r="J12" s="73"/>
      <c r="K12" s="74"/>
      <c r="L12" s="73"/>
      <c r="M12" s="26"/>
      <c r="N12" s="154" t="str">
        <f ca="1">IF(ISBLANK(M12)=FALSE,VLOOKUP(H12,'Schedule 2322 Salaries'!$A$3:$F$27,COLUMN(INDIRECT(M12)),TRUE),"")</f>
        <v/>
      </c>
      <c r="O12" s="152" t="e">
        <f t="shared" ca="1" si="0"/>
        <v>#VALUE!</v>
      </c>
      <c r="P12" s="153" t="e">
        <f t="shared" ca="1" si="4"/>
        <v>#VALUE!</v>
      </c>
      <c r="Q12" s="152" t="e">
        <f t="shared" ca="1" si="1"/>
        <v>#VALUE!</v>
      </c>
      <c r="R12" s="102" t="e">
        <f t="shared" ca="1" si="2"/>
        <v>#VALUE!</v>
      </c>
    </row>
    <row r="13" spans="1:18" ht="12.75" customHeight="1">
      <c r="A13" s="100" t="s">
        <v>82</v>
      </c>
      <c r="B13" s="83"/>
      <c r="C13" s="79"/>
      <c r="D13" s="80"/>
      <c r="E13" s="16"/>
      <c r="F13" s="81"/>
      <c r="G13" s="225">
        <f>Budget!C10</f>
        <v>0</v>
      </c>
      <c r="H13" s="226">
        <f>Budget!$C$15</f>
        <v>0</v>
      </c>
      <c r="I13" s="225">
        <f t="shared" si="3"/>
        <v>0</v>
      </c>
      <c r="J13" s="73"/>
      <c r="K13" s="74"/>
      <c r="L13" s="73"/>
      <c r="M13" s="26"/>
      <c r="N13" s="27" t="str">
        <f ca="1">IF(ISBLANK(M13)=FALSE,VLOOKUP(H13,'Schedule 2322 Salaries'!$A$3:$F$27,COLUMN(INDIRECT(M13)),TRUE),"")</f>
        <v/>
      </c>
      <c r="O13" s="109" t="e">
        <f t="shared" ca="1" si="0"/>
        <v>#VALUE!</v>
      </c>
      <c r="P13" s="114" t="e">
        <f t="shared" ca="1" si="4"/>
        <v>#VALUE!</v>
      </c>
      <c r="Q13" s="109" t="e">
        <f t="shared" ref="Q13:Q22" ca="1" si="6">O13+P13</f>
        <v>#VALUE!</v>
      </c>
      <c r="R13" s="102" t="e">
        <f t="shared" ca="1" si="2"/>
        <v>#VALUE!</v>
      </c>
    </row>
    <row r="14" spans="1:18" ht="11.7">
      <c r="A14" s="100" t="s">
        <v>82</v>
      </c>
      <c r="B14" s="78"/>
      <c r="C14" s="79"/>
      <c r="D14" s="80"/>
      <c r="E14" s="16"/>
      <c r="F14" s="81"/>
      <c r="G14" s="225">
        <f>G13</f>
        <v>0</v>
      </c>
      <c r="H14" s="226">
        <f>Budget!$C$15</f>
        <v>0</v>
      </c>
      <c r="I14" s="225">
        <f t="shared" si="3"/>
        <v>0</v>
      </c>
      <c r="J14" s="73"/>
      <c r="K14" s="74"/>
      <c r="L14" s="73"/>
      <c r="M14" s="26"/>
      <c r="N14" s="27" t="str">
        <f ca="1">IF(ISBLANK(M14)=FALSE,VLOOKUP(H14,'Schedule 2322 Salaries'!$A$3:$F$27,COLUMN(INDIRECT(M14)),TRUE),"")</f>
        <v/>
      </c>
      <c r="O14" s="109" t="e">
        <f t="shared" ca="1" si="0"/>
        <v>#VALUE!</v>
      </c>
      <c r="P14" s="114" t="e">
        <f t="shared" ca="1" si="4"/>
        <v>#VALUE!</v>
      </c>
      <c r="Q14" s="109" t="e">
        <f t="shared" ca="1" si="6"/>
        <v>#VALUE!</v>
      </c>
      <c r="R14" s="102" t="e">
        <f t="shared" ca="1" si="2"/>
        <v>#VALUE!</v>
      </c>
    </row>
    <row r="15" spans="1:18" ht="11.7">
      <c r="A15" s="100" t="s">
        <v>82</v>
      </c>
      <c r="B15" s="78"/>
      <c r="C15" s="79"/>
      <c r="D15" s="80"/>
      <c r="E15" s="16"/>
      <c r="F15" s="81"/>
      <c r="G15" s="225">
        <f t="shared" ref="G15:G23" si="7">G14</f>
        <v>0</v>
      </c>
      <c r="H15" s="226">
        <f>Budget!$C$15</f>
        <v>0</v>
      </c>
      <c r="I15" s="225">
        <f t="shared" si="3"/>
        <v>0</v>
      </c>
      <c r="J15" s="73"/>
      <c r="K15" s="74"/>
      <c r="L15" s="73"/>
      <c r="M15" s="26"/>
      <c r="N15" s="27" t="str">
        <f ca="1">IF(ISBLANK(M15)=FALSE,VLOOKUP(H15,'Schedule 2322 Salaries'!$A$3:$F$27,COLUMN(INDIRECT(M15)),TRUE),"")</f>
        <v/>
      </c>
      <c r="O15" s="109" t="e">
        <f t="shared" ca="1" si="0"/>
        <v>#VALUE!</v>
      </c>
      <c r="P15" s="114" t="e">
        <f t="shared" ca="1" si="4"/>
        <v>#VALUE!</v>
      </c>
      <c r="Q15" s="109" t="e">
        <f t="shared" ca="1" si="6"/>
        <v>#VALUE!</v>
      </c>
      <c r="R15" s="102" t="e">
        <f t="shared" ca="1" si="2"/>
        <v>#VALUE!</v>
      </c>
    </row>
    <row r="16" spans="1:18" ht="11.7">
      <c r="A16" s="100" t="s">
        <v>82</v>
      </c>
      <c r="B16" s="78"/>
      <c r="C16" s="79"/>
      <c r="D16" s="80"/>
      <c r="E16" s="16"/>
      <c r="F16" s="81"/>
      <c r="G16" s="225">
        <f t="shared" si="7"/>
        <v>0</v>
      </c>
      <c r="H16" s="226">
        <f>Budget!$C$15</f>
        <v>0</v>
      </c>
      <c r="I16" s="225">
        <f t="shared" si="3"/>
        <v>0</v>
      </c>
      <c r="J16" s="73"/>
      <c r="K16" s="74"/>
      <c r="L16" s="73"/>
      <c r="M16" s="26"/>
      <c r="N16" s="27" t="str">
        <f ca="1">IF(ISBLANK(M16)=FALSE,VLOOKUP(H16,'Schedule 2322 Salaries'!$A$3:$F$27,COLUMN(INDIRECT(M16)),TRUE),"")</f>
        <v/>
      </c>
      <c r="O16" s="109" t="e">
        <f t="shared" ca="1" si="0"/>
        <v>#VALUE!</v>
      </c>
      <c r="P16" s="114" t="e">
        <f t="shared" ca="1" si="4"/>
        <v>#VALUE!</v>
      </c>
      <c r="Q16" s="109" t="e">
        <f t="shared" ca="1" si="6"/>
        <v>#VALUE!</v>
      </c>
      <c r="R16" s="102" t="e">
        <f t="shared" ca="1" si="2"/>
        <v>#VALUE!</v>
      </c>
    </row>
    <row r="17" spans="1:18" ht="11.7">
      <c r="A17" s="100" t="s">
        <v>82</v>
      </c>
      <c r="B17" s="78"/>
      <c r="C17" s="79"/>
      <c r="D17" s="80"/>
      <c r="E17" s="16"/>
      <c r="F17" s="81"/>
      <c r="G17" s="225">
        <f t="shared" si="7"/>
        <v>0</v>
      </c>
      <c r="H17" s="226">
        <f>Budget!$C$15</f>
        <v>0</v>
      </c>
      <c r="I17" s="225">
        <f t="shared" si="3"/>
        <v>0</v>
      </c>
      <c r="J17" s="73"/>
      <c r="K17" s="74"/>
      <c r="L17" s="73"/>
      <c r="M17" s="26"/>
      <c r="N17" s="27" t="str">
        <f ca="1">IF(ISBLANK(M17)=FALSE,VLOOKUP(H17,'Schedule 2322 Salaries'!$A$3:$F$27,COLUMN(INDIRECT(M17)),TRUE),"")</f>
        <v/>
      </c>
      <c r="O17" s="109" t="e">
        <f t="shared" ca="1" si="0"/>
        <v>#VALUE!</v>
      </c>
      <c r="P17" s="114" t="e">
        <f t="shared" ca="1" si="4"/>
        <v>#VALUE!</v>
      </c>
      <c r="Q17" s="109" t="e">
        <f t="shared" ca="1" si="6"/>
        <v>#VALUE!</v>
      </c>
      <c r="R17" s="102" t="e">
        <f t="shared" ca="1" si="2"/>
        <v>#VALUE!</v>
      </c>
    </row>
    <row r="18" spans="1:18" ht="11.7">
      <c r="A18" s="100" t="s">
        <v>82</v>
      </c>
      <c r="B18" s="78"/>
      <c r="C18" s="79"/>
      <c r="D18" s="80"/>
      <c r="E18" s="16"/>
      <c r="F18" s="81"/>
      <c r="G18" s="225">
        <f t="shared" si="7"/>
        <v>0</v>
      </c>
      <c r="H18" s="226">
        <f>Budget!$C$15</f>
        <v>0</v>
      </c>
      <c r="I18" s="225">
        <f t="shared" si="3"/>
        <v>0</v>
      </c>
      <c r="J18" s="73"/>
      <c r="K18" s="74"/>
      <c r="L18" s="73"/>
      <c r="M18" s="26"/>
      <c r="N18" s="27" t="str">
        <f ca="1">IF(ISBLANK(M18)=FALSE,VLOOKUP(H18,'Schedule 2322 Salaries'!$A$3:$F$27,COLUMN(INDIRECT(M18)),TRUE),"")</f>
        <v/>
      </c>
      <c r="O18" s="109" t="e">
        <f t="shared" ca="1" si="0"/>
        <v>#VALUE!</v>
      </c>
      <c r="P18" s="114" t="e">
        <f t="shared" ca="1" si="4"/>
        <v>#VALUE!</v>
      </c>
      <c r="Q18" s="109" t="e">
        <f t="shared" ca="1" si="6"/>
        <v>#VALUE!</v>
      </c>
      <c r="R18" s="102" t="e">
        <f t="shared" ca="1" si="2"/>
        <v>#VALUE!</v>
      </c>
    </row>
    <row r="19" spans="1:18" ht="11.7">
      <c r="A19" s="100" t="s">
        <v>82</v>
      </c>
      <c r="B19" s="83"/>
      <c r="C19" s="84"/>
      <c r="D19" s="85"/>
      <c r="E19" s="16"/>
      <c r="F19" s="81"/>
      <c r="G19" s="225">
        <f t="shared" si="7"/>
        <v>0</v>
      </c>
      <c r="H19" s="226">
        <f>Budget!$C$15</f>
        <v>0</v>
      </c>
      <c r="I19" s="225">
        <f t="shared" si="3"/>
        <v>0</v>
      </c>
      <c r="J19" s="73"/>
      <c r="K19" s="74"/>
      <c r="L19" s="73"/>
      <c r="M19" s="26"/>
      <c r="N19" s="27" t="str">
        <f ca="1">IF(ISBLANK(M19)=FALSE,VLOOKUP(H19,'Schedule 2322 Salaries'!$A$3:$F$27,COLUMN(INDIRECT(M19)),TRUE),"")</f>
        <v/>
      </c>
      <c r="O19" s="109" t="e">
        <f t="shared" ca="1" si="0"/>
        <v>#VALUE!</v>
      </c>
      <c r="P19" s="114" t="e">
        <f t="shared" ca="1" si="4"/>
        <v>#VALUE!</v>
      </c>
      <c r="Q19" s="109" t="e">
        <f t="shared" ca="1" si="6"/>
        <v>#VALUE!</v>
      </c>
      <c r="R19" s="102" t="e">
        <f t="shared" ca="1" si="2"/>
        <v>#VALUE!</v>
      </c>
    </row>
    <row r="20" spans="1:18" ht="11.7">
      <c r="A20" s="100" t="s">
        <v>82</v>
      </c>
      <c r="B20" s="83"/>
      <c r="C20" s="79"/>
      <c r="D20" s="85"/>
      <c r="E20" s="16"/>
      <c r="F20" s="81"/>
      <c r="G20" s="225">
        <f t="shared" si="7"/>
        <v>0</v>
      </c>
      <c r="H20" s="226">
        <f>Budget!$C$15</f>
        <v>0</v>
      </c>
      <c r="I20" s="225">
        <f t="shared" si="3"/>
        <v>0</v>
      </c>
      <c r="J20" s="73"/>
      <c r="K20" s="74"/>
      <c r="L20" s="73"/>
      <c r="M20" s="26"/>
      <c r="N20" s="27" t="str">
        <f ca="1">IF(ISBLANK(M20)=FALSE,VLOOKUP(H20,'Schedule 2322 Salaries'!$A$3:$F$27,COLUMN(INDIRECT(M20)),TRUE),"")</f>
        <v/>
      </c>
      <c r="O20" s="109" t="e">
        <f t="shared" ca="1" si="0"/>
        <v>#VALUE!</v>
      </c>
      <c r="P20" s="114" t="e">
        <f t="shared" ca="1" si="4"/>
        <v>#VALUE!</v>
      </c>
      <c r="Q20" s="109" t="e">
        <f t="shared" ca="1" si="6"/>
        <v>#VALUE!</v>
      </c>
      <c r="R20" s="102" t="e">
        <f t="shared" ca="1" si="2"/>
        <v>#VALUE!</v>
      </c>
    </row>
    <row r="21" spans="1:18" ht="11.7">
      <c r="A21" s="100" t="s">
        <v>82</v>
      </c>
      <c r="B21" s="83"/>
      <c r="C21" s="79"/>
      <c r="D21" s="85"/>
      <c r="E21" s="16"/>
      <c r="F21" s="81"/>
      <c r="G21" s="225">
        <f t="shared" si="7"/>
        <v>0</v>
      </c>
      <c r="H21" s="226">
        <f>Budget!$C$15</f>
        <v>0</v>
      </c>
      <c r="I21" s="225">
        <f t="shared" si="3"/>
        <v>0</v>
      </c>
      <c r="J21" s="73"/>
      <c r="K21" s="74"/>
      <c r="L21" s="73"/>
      <c r="M21" s="26"/>
      <c r="N21" s="27" t="str">
        <f ca="1">IF(ISBLANK(M21)=FALSE,VLOOKUP(H21,'Schedule 2322 Salaries'!$A$3:$F$27,COLUMN(INDIRECT(M21)),TRUE),"")</f>
        <v/>
      </c>
      <c r="O21" s="109" t="e">
        <f t="shared" ca="1" si="0"/>
        <v>#VALUE!</v>
      </c>
      <c r="P21" s="114" t="e">
        <f t="shared" ca="1" si="4"/>
        <v>#VALUE!</v>
      </c>
      <c r="Q21" s="109" t="e">
        <f t="shared" ca="1" si="6"/>
        <v>#VALUE!</v>
      </c>
      <c r="R21" s="102" t="e">
        <f t="shared" ca="1" si="2"/>
        <v>#VALUE!</v>
      </c>
    </row>
    <row r="22" spans="1:18" ht="12.75" customHeight="1">
      <c r="A22" s="100" t="s">
        <v>82</v>
      </c>
      <c r="B22" s="83"/>
      <c r="C22" s="79"/>
      <c r="D22" s="85"/>
      <c r="E22" s="16"/>
      <c r="F22" s="81"/>
      <c r="G22" s="225">
        <f t="shared" si="7"/>
        <v>0</v>
      </c>
      <c r="H22" s="226">
        <f>Budget!$C$15</f>
        <v>0</v>
      </c>
      <c r="I22" s="225">
        <f t="shared" si="3"/>
        <v>0</v>
      </c>
      <c r="J22" s="73"/>
      <c r="K22" s="74"/>
      <c r="L22" s="73"/>
      <c r="M22" s="26"/>
      <c r="N22" s="27" t="str">
        <f ca="1">IF(ISBLANK(M22)=FALSE,VLOOKUP(H22,'Schedule 2322 Salaries'!$A$3:$F$27,COLUMN(INDIRECT(M22)),TRUE),"")</f>
        <v/>
      </c>
      <c r="O22" s="109" t="e">
        <f t="shared" ca="1" si="0"/>
        <v>#VALUE!</v>
      </c>
      <c r="P22" s="114" t="e">
        <f t="shared" ca="1" si="4"/>
        <v>#VALUE!</v>
      </c>
      <c r="Q22" s="109" t="e">
        <f t="shared" ca="1" si="6"/>
        <v>#VALUE!</v>
      </c>
      <c r="R22" s="102" t="e">
        <f t="shared" ca="1" si="2"/>
        <v>#VALUE!</v>
      </c>
    </row>
    <row r="23" spans="1:18" ht="12.75" customHeight="1">
      <c r="A23" s="100" t="s">
        <v>82</v>
      </c>
      <c r="B23" s="83"/>
      <c r="C23" s="84"/>
      <c r="D23" s="80"/>
      <c r="E23" s="16"/>
      <c r="F23" s="81"/>
      <c r="G23" s="225">
        <f t="shared" si="7"/>
        <v>0</v>
      </c>
      <c r="H23" s="226">
        <f>Budget!$C$15</f>
        <v>0</v>
      </c>
      <c r="I23" s="225">
        <f t="shared" si="3"/>
        <v>0</v>
      </c>
      <c r="J23" s="73"/>
      <c r="K23" s="74"/>
      <c r="L23" s="73"/>
      <c r="M23" s="26"/>
      <c r="N23" s="27" t="str">
        <f ca="1">IF(ISBLANK(M23)=FALSE,VLOOKUP(H23,'Schedule 2322 Salaries'!$A$3:$F$27,COLUMN(INDIRECT(M23)),TRUE),"")</f>
        <v/>
      </c>
      <c r="O23" s="109" t="e">
        <f t="shared" ca="1" si="0"/>
        <v>#VALUE!</v>
      </c>
      <c r="P23" s="114" t="e">
        <f t="shared" ca="1" si="4"/>
        <v>#VALUE!</v>
      </c>
      <c r="Q23" s="109" t="e">
        <f t="shared" ca="1" si="1"/>
        <v>#VALUE!</v>
      </c>
      <c r="R23" s="102" t="e">
        <f t="shared" ca="1" si="2"/>
        <v>#VALUE!</v>
      </c>
    </row>
    <row r="24" spans="1:18" ht="11.7">
      <c r="A24" s="86" t="s">
        <v>15</v>
      </c>
      <c r="B24" s="86"/>
      <c r="C24" s="87"/>
      <c r="D24" s="86"/>
      <c r="E24" s="86"/>
      <c r="F24" s="86">
        <f>SUM(F3:F23)</f>
        <v>0</v>
      </c>
      <c r="G24" s="227"/>
      <c r="H24" s="228">
        <f>H12+H23</f>
        <v>0</v>
      </c>
      <c r="I24" s="229">
        <f>SUM(I3:I23)</f>
        <v>0</v>
      </c>
      <c r="J24" s="73"/>
      <c r="K24" s="88"/>
      <c r="L24" s="73"/>
      <c r="M24" s="115" t="s">
        <v>85</v>
      </c>
      <c r="N24" s="116"/>
      <c r="O24" s="112" t="e">
        <f ca="1">SUBTOTAL(9,O3:O23)</f>
        <v>#VALUE!</v>
      </c>
      <c r="P24" s="155" t="e">
        <f t="shared" ref="P24:Q24" ca="1" si="8">SUBTOTAL(9,P3:P23)</f>
        <v>#VALUE!</v>
      </c>
      <c r="Q24" s="155" t="e">
        <f t="shared" ca="1" si="8"/>
        <v>#VALUE!</v>
      </c>
      <c r="R24" s="101"/>
    </row>
    <row r="25" spans="1:18" ht="11.7">
      <c r="A25" s="89"/>
      <c r="B25" s="89"/>
      <c r="C25" s="90"/>
      <c r="D25" s="89"/>
      <c r="E25" s="89"/>
      <c r="F25" s="89"/>
      <c r="G25" s="91"/>
      <c r="H25" s="92"/>
      <c r="I25" s="93"/>
      <c r="J25" s="73"/>
      <c r="K25" s="88"/>
      <c r="L25" s="73"/>
      <c r="M25" s="24"/>
      <c r="N25" s="24"/>
      <c r="R25" s="103"/>
    </row>
    <row r="26" spans="1:18" ht="11.7">
      <c r="A26" s="72"/>
      <c r="B26" s="72"/>
      <c r="C26" s="71"/>
      <c r="D26" s="72"/>
      <c r="E26" s="72"/>
      <c r="F26" s="72"/>
      <c r="H26" s="94"/>
      <c r="I26" s="95"/>
      <c r="J26" s="73"/>
      <c r="L26" s="73"/>
      <c r="M26" s="133" t="s">
        <v>103</v>
      </c>
      <c r="N26" s="134"/>
      <c r="O26" s="148"/>
      <c r="P26" s="113">
        <f>0.56*O26</f>
        <v>0</v>
      </c>
      <c r="Q26" s="112">
        <f t="shared" ref="Q26" si="9">O26+P26</f>
        <v>0</v>
      </c>
      <c r="R26" s="21"/>
    </row>
    <row r="27" spans="1:18" ht="11.7">
      <c r="A27" s="72"/>
      <c r="B27" s="72"/>
      <c r="C27" s="71"/>
      <c r="D27" s="72"/>
      <c r="E27" s="72"/>
      <c r="F27" s="72"/>
      <c r="G27" s="67"/>
      <c r="H27" s="94"/>
      <c r="I27" s="95"/>
      <c r="J27" s="73"/>
      <c r="L27" s="73"/>
      <c r="M27" s="73"/>
      <c r="N27" s="73"/>
      <c r="O27" s="73"/>
      <c r="P27" s="108"/>
      <c r="Q27" s="73"/>
      <c r="R27" s="21"/>
    </row>
    <row r="28" spans="1:18" ht="11.7">
      <c r="A28" s="72"/>
      <c r="B28" s="72"/>
      <c r="C28" s="71"/>
      <c r="D28" s="72"/>
      <c r="E28" s="72"/>
      <c r="F28" s="72"/>
      <c r="G28" s="73"/>
      <c r="H28" s="94"/>
      <c r="I28" s="95"/>
      <c r="J28" s="73"/>
      <c r="L28" s="73"/>
      <c r="M28" s="220" t="s">
        <v>104</v>
      </c>
      <c r="N28" s="221"/>
      <c r="O28" s="221"/>
      <c r="P28" s="222"/>
      <c r="Q28" s="223"/>
      <c r="R28" s="21"/>
    </row>
    <row r="29" spans="1:18" ht="11.7">
      <c r="A29" s="72"/>
      <c r="B29" s="72"/>
      <c r="C29" s="71"/>
      <c r="D29" s="72"/>
      <c r="E29" s="72"/>
      <c r="F29" s="72"/>
      <c r="G29" s="73"/>
      <c r="H29" s="94"/>
      <c r="I29" s="95"/>
      <c r="J29" s="73"/>
      <c r="L29" s="73"/>
      <c r="M29" s="29"/>
      <c r="N29" s="27"/>
      <c r="O29" s="224"/>
      <c r="P29" s="111">
        <f>0.56*O29</f>
        <v>0</v>
      </c>
      <c r="Q29" s="110">
        <f>O29+P29</f>
        <v>0</v>
      </c>
      <c r="R29" s="21"/>
    </row>
    <row r="30" spans="1:18" ht="11.7">
      <c r="A30" s="72"/>
      <c r="B30" s="72"/>
      <c r="C30" s="71"/>
      <c r="D30" s="72"/>
      <c r="E30" s="72"/>
      <c r="F30" s="72"/>
      <c r="G30" s="73"/>
      <c r="H30" s="94"/>
      <c r="I30" s="95"/>
      <c r="J30" s="73"/>
      <c r="K30" s="97"/>
      <c r="L30" s="73"/>
      <c r="M30" s="29"/>
      <c r="N30" s="27"/>
      <c r="O30" s="224"/>
      <c r="P30" s="111">
        <f t="shared" ref="P30" si="10">0.56*O30</f>
        <v>0</v>
      </c>
      <c r="Q30" s="110">
        <f t="shared" ref="Q30" si="11">O30+P30</f>
        <v>0</v>
      </c>
      <c r="R30" s="21"/>
    </row>
    <row r="31" spans="1:18" ht="11.7">
      <c r="A31" s="72"/>
      <c r="B31" s="72"/>
      <c r="C31" s="71"/>
      <c r="D31" s="72"/>
      <c r="E31" s="72"/>
      <c r="F31" s="72"/>
      <c r="G31" s="73"/>
      <c r="H31" s="94"/>
      <c r="I31" s="95"/>
      <c r="J31" s="73"/>
      <c r="L31" s="73"/>
      <c r="M31" s="115" t="s">
        <v>24</v>
      </c>
      <c r="N31" s="116"/>
      <c r="O31" s="112">
        <f>SUBTOTAL(9,O29:O30)</f>
        <v>0</v>
      </c>
      <c r="P31" s="113">
        <f>SUBTOTAL(9,P29:P30)</f>
        <v>0</v>
      </c>
      <c r="Q31" s="112">
        <f>SUBTOTAL(9,Q29:Q30)</f>
        <v>0</v>
      </c>
      <c r="R31" s="22"/>
    </row>
    <row r="32" spans="1:18" ht="11.7">
      <c r="A32" s="72"/>
      <c r="B32" s="72"/>
      <c r="C32" s="71"/>
      <c r="D32" s="72"/>
      <c r="E32" s="72"/>
      <c r="F32" s="72"/>
      <c r="G32" s="73"/>
      <c r="H32" s="94"/>
      <c r="I32" s="95"/>
      <c r="J32" s="73"/>
      <c r="L32" s="73"/>
      <c r="M32" s="73"/>
      <c r="N32" s="73"/>
      <c r="O32" s="73"/>
      <c r="P32" s="73"/>
      <c r="Q32" s="73"/>
      <c r="R32" s="73"/>
    </row>
    <row r="33" spans="1:18" ht="11.7">
      <c r="A33" s="72"/>
      <c r="B33" s="72"/>
      <c r="C33" s="71"/>
      <c r="D33" s="72"/>
      <c r="E33" s="72"/>
      <c r="F33" s="72"/>
      <c r="G33" s="73"/>
      <c r="H33" s="94"/>
      <c r="I33" s="95"/>
      <c r="J33" s="73"/>
      <c r="L33" s="73"/>
      <c r="M33" s="115" t="s">
        <v>25</v>
      </c>
      <c r="N33" s="115"/>
      <c r="O33" s="117" t="e">
        <f ca="1">O24+O26+O31</f>
        <v>#VALUE!</v>
      </c>
      <c r="P33" s="117" t="e">
        <f t="shared" ref="P33:Q33" ca="1" si="12">P24+P26+P31</f>
        <v>#VALUE!</v>
      </c>
      <c r="Q33" s="117" t="e">
        <f t="shared" ca="1" si="12"/>
        <v>#VALUE!</v>
      </c>
      <c r="R33" s="21"/>
    </row>
    <row r="34" spans="1:18" ht="11.7">
      <c r="A34" s="72"/>
      <c r="B34" s="72"/>
      <c r="C34" s="71"/>
      <c r="D34" s="72"/>
      <c r="E34" s="72"/>
      <c r="F34" s="72"/>
      <c r="G34" s="73"/>
      <c r="H34" s="94"/>
      <c r="I34" s="95"/>
      <c r="J34" s="73"/>
      <c r="O34" s="25"/>
      <c r="P34" s="106"/>
      <c r="Q34" s="25"/>
      <c r="R34" s="101"/>
    </row>
    <row r="35" spans="1:18" ht="12.75" customHeight="1">
      <c r="O35" s="25"/>
      <c r="P35" s="106"/>
      <c r="Q35" s="25"/>
      <c r="R35" s="101"/>
    </row>
    <row r="36" spans="1:18" ht="11.7">
      <c r="O36" s="25"/>
      <c r="P36" s="106"/>
      <c r="Q36" s="25"/>
      <c r="R36" s="101"/>
    </row>
    <row r="37" spans="1:18" ht="12.75" customHeight="1">
      <c r="O37" s="25"/>
      <c r="P37" s="106"/>
      <c r="Q37" s="25"/>
      <c r="R37" s="101"/>
    </row>
    <row r="38" spans="1:18" ht="12.75" customHeight="1">
      <c r="O38" s="25"/>
      <c r="P38" s="106"/>
      <c r="Q38" s="25"/>
    </row>
    <row r="39" spans="1:18" ht="12.75" customHeight="1">
      <c r="O39" s="25"/>
      <c r="P39" s="106"/>
      <c r="Q39" s="25"/>
    </row>
    <row r="40" spans="1:18" ht="12.75" customHeight="1">
      <c r="O40" s="25"/>
      <c r="P40" s="106"/>
      <c r="Q40" s="25"/>
    </row>
    <row r="41" spans="1:18" ht="12.75" customHeight="1">
      <c r="O41" s="25"/>
      <c r="P41" s="106"/>
      <c r="Q41" s="25"/>
    </row>
    <row r="42" spans="1:18" ht="12.75" customHeight="1">
      <c r="R42" s="105"/>
    </row>
    <row r="43" spans="1:18" ht="12.75" customHeight="1"/>
    <row r="44" spans="1:18" ht="12.75" customHeight="1"/>
    <row r="45" spans="1:18" ht="12.75" customHeight="1"/>
    <row r="46" spans="1:18" ht="12.75" customHeight="1"/>
    <row r="47" spans="1:18" ht="12.75" customHeight="1"/>
    <row r="48" spans="1: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R998"/>
  <sheetViews>
    <sheetView showGridLines="0" topLeftCell="E1" workbookViewId="0">
      <pane ySplit="2" topLeftCell="A31" activePane="bottomLeft" state="frozen"/>
      <selection activeCell="P21" sqref="P21"/>
      <selection pane="bottomLeft" activeCell="G24" sqref="G3:I24"/>
    </sheetView>
  </sheetViews>
  <sheetFormatPr defaultColWidth="14.38671875" defaultRowHeight="15" customHeight="1"/>
  <cols>
    <col min="1" max="1" width="6.88671875" style="75" customWidth="1"/>
    <col min="2" max="2" width="8.44140625" style="75" bestFit="1" customWidth="1"/>
    <col min="3" max="3" width="7.6640625" style="98" customWidth="1"/>
    <col min="4" max="4" width="33.109375" style="75" bestFit="1" customWidth="1"/>
    <col min="5" max="5" width="8.21875" style="75" customWidth="1"/>
    <col min="6" max="6" width="4.109375" style="75" bestFit="1" customWidth="1"/>
    <col min="7" max="7" width="6.94140625" style="99" bestFit="1" customWidth="1"/>
    <col min="8" max="8" width="9" style="75" bestFit="1" customWidth="1"/>
    <col min="9" max="9" width="9.44140625" style="99" bestFit="1" customWidth="1"/>
    <col min="10" max="10" width="2.27734375" style="99" customWidth="1"/>
    <col min="11" max="11" width="3.33203125" style="96" customWidth="1"/>
    <col min="12" max="12" width="2.27734375" style="99" customWidth="1"/>
    <col min="13" max="13" width="29.71875" style="28" bestFit="1" customWidth="1"/>
    <col min="14" max="14" width="11.38671875" style="28" customWidth="1"/>
    <col min="15" max="15" width="8.1640625" style="28" customWidth="1"/>
    <col min="16" max="16" width="7.5546875" style="107" customWidth="1"/>
    <col min="17" max="17" width="9.5" style="28" bestFit="1" customWidth="1"/>
    <col min="18" max="18" width="49.88671875" style="104" customWidth="1"/>
    <col min="19" max="29" width="17.1640625" style="75" customWidth="1"/>
    <col min="30" max="16384" width="14.38671875" style="75"/>
  </cols>
  <sheetData>
    <row r="1" spans="1:18" ht="15.75" customHeight="1">
      <c r="A1" s="69" t="s">
        <v>106</v>
      </c>
      <c r="B1" s="70"/>
      <c r="C1" s="71"/>
      <c r="D1" s="72"/>
      <c r="E1" s="72"/>
      <c r="F1" s="72"/>
      <c r="G1" s="73"/>
      <c r="H1" s="68"/>
      <c r="I1" s="73"/>
      <c r="J1" s="73"/>
      <c r="K1" s="74"/>
      <c r="L1" s="73"/>
      <c r="M1" s="24"/>
      <c r="N1" s="24"/>
      <c r="O1" s="25"/>
      <c r="P1" s="106"/>
      <c r="Q1" s="25"/>
      <c r="R1" s="101"/>
    </row>
    <row r="2" spans="1:18" ht="23.4">
      <c r="A2" s="76" t="s">
        <v>83</v>
      </c>
      <c r="B2" s="76" t="s">
        <v>0</v>
      </c>
      <c r="C2" s="76" t="s">
        <v>1</v>
      </c>
      <c r="D2" s="76" t="s">
        <v>2</v>
      </c>
      <c r="E2" s="76" t="s">
        <v>3</v>
      </c>
      <c r="F2" s="76" t="s">
        <v>4</v>
      </c>
      <c r="G2" s="77" t="s">
        <v>5</v>
      </c>
      <c r="H2" s="76" t="s">
        <v>6</v>
      </c>
      <c r="I2" s="77" t="s">
        <v>7</v>
      </c>
      <c r="J2" s="73"/>
      <c r="K2" s="74"/>
      <c r="L2" s="73"/>
      <c r="M2" s="118" t="s">
        <v>75</v>
      </c>
      <c r="N2" s="118" t="s">
        <v>10</v>
      </c>
      <c r="O2" s="118" t="s">
        <v>76</v>
      </c>
      <c r="P2" s="119" t="s">
        <v>14</v>
      </c>
      <c r="Q2" s="118" t="s">
        <v>15</v>
      </c>
      <c r="R2" s="101"/>
    </row>
    <row r="3" spans="1:18" ht="12.75" customHeight="1">
      <c r="A3" s="100"/>
      <c r="B3" s="78"/>
      <c r="C3" s="79"/>
      <c r="D3" s="80"/>
      <c r="E3" s="16"/>
      <c r="F3" s="81"/>
      <c r="G3" s="225">
        <f>Budget!B10</f>
        <v>0</v>
      </c>
      <c r="H3" s="226">
        <f>Budget!$D$15</f>
        <v>0</v>
      </c>
      <c r="I3" s="225">
        <f t="shared" ref="I3:I12" si="0">F3*G3*H3</f>
        <v>0</v>
      </c>
      <c r="J3" s="73"/>
      <c r="K3" s="82"/>
      <c r="L3" s="73"/>
      <c r="M3" s="26"/>
      <c r="N3" s="27" t="str">
        <f ca="1">IF(ISBLANK(M3)=FALSE,VLOOKUP(H3,'Schedule 2322 Salaries'!$A$3:$F$27,COLUMN(INDIRECT(M3)),TRUE),"")</f>
        <v/>
      </c>
      <c r="O3" s="109" t="e">
        <f t="shared" ref="O3:O23" ca="1" si="1">N3*F3</f>
        <v>#VALUE!</v>
      </c>
      <c r="P3" s="114" t="e">
        <f t="shared" ref="P3:P12" ca="1" si="2">0.0765*O3</f>
        <v>#VALUE!</v>
      </c>
      <c r="Q3" s="109" t="e">
        <f t="shared" ref="Q3:Q12" ca="1" si="3">O3+P3</f>
        <v>#VALUE!</v>
      </c>
      <c r="R3" s="102" t="e">
        <f t="shared" ref="R3:R23" ca="1" si="4">CONCATENATE("Pay per sched. 2322 for ",H3," students and ",F3, " unit with ",P3/O3*100,"% benefits")</f>
        <v>#VALUE!</v>
      </c>
    </row>
    <row r="4" spans="1:18" ht="12.75" customHeight="1">
      <c r="A4" s="100"/>
      <c r="B4" s="78"/>
      <c r="C4" s="79"/>
      <c r="D4" s="80"/>
      <c r="E4" s="16"/>
      <c r="F4" s="81"/>
      <c r="G4" s="225">
        <f t="shared" ref="G4:G12" si="5">G3</f>
        <v>0</v>
      </c>
      <c r="H4" s="226">
        <f>Budget!$D$15</f>
        <v>0</v>
      </c>
      <c r="I4" s="225">
        <f t="shared" si="0"/>
        <v>0</v>
      </c>
      <c r="J4" s="73"/>
      <c r="K4" s="82"/>
      <c r="L4" s="73"/>
      <c r="M4" s="26"/>
      <c r="N4" s="27" t="str">
        <f ca="1">IF(ISBLANK(M4)=FALSE,VLOOKUP(H4,'Schedule 2322 Salaries'!$A$3:$F$27,COLUMN(INDIRECT(M4)),TRUE),"")</f>
        <v/>
      </c>
      <c r="O4" s="109" t="e">
        <f t="shared" ca="1" si="1"/>
        <v>#VALUE!</v>
      </c>
      <c r="P4" s="114" t="e">
        <f t="shared" ca="1" si="2"/>
        <v>#VALUE!</v>
      </c>
      <c r="Q4" s="109" t="e">
        <f t="shared" ca="1" si="3"/>
        <v>#VALUE!</v>
      </c>
      <c r="R4" s="102" t="e">
        <f t="shared" ca="1" si="4"/>
        <v>#VALUE!</v>
      </c>
    </row>
    <row r="5" spans="1:18" ht="12.75" customHeight="1">
      <c r="A5" s="100"/>
      <c r="B5" s="78"/>
      <c r="C5" s="79"/>
      <c r="D5" s="80"/>
      <c r="E5" s="16"/>
      <c r="F5" s="81"/>
      <c r="G5" s="225">
        <f t="shared" si="5"/>
        <v>0</v>
      </c>
      <c r="H5" s="226">
        <f>Budget!$D$15</f>
        <v>0</v>
      </c>
      <c r="I5" s="225">
        <f t="shared" si="0"/>
        <v>0</v>
      </c>
      <c r="J5" s="73"/>
      <c r="K5" s="82"/>
      <c r="L5" s="73"/>
      <c r="M5" s="26"/>
      <c r="N5" s="27" t="str">
        <f ca="1">IF(ISBLANK(M5)=FALSE,VLOOKUP(H5,'Schedule 2322 Salaries'!$A$3:$F$27,COLUMN(INDIRECT(M5)),TRUE),"")</f>
        <v/>
      </c>
      <c r="O5" s="109" t="e">
        <f t="shared" ca="1" si="1"/>
        <v>#VALUE!</v>
      </c>
      <c r="P5" s="114" t="e">
        <f t="shared" ca="1" si="2"/>
        <v>#VALUE!</v>
      </c>
      <c r="Q5" s="109" t="e">
        <f t="shared" ca="1" si="3"/>
        <v>#VALUE!</v>
      </c>
      <c r="R5" s="102" t="e">
        <f t="shared" ca="1" si="4"/>
        <v>#VALUE!</v>
      </c>
    </row>
    <row r="6" spans="1:18" ht="12.75" customHeight="1">
      <c r="A6" s="100"/>
      <c r="B6" s="78"/>
      <c r="C6" s="79"/>
      <c r="D6" s="80"/>
      <c r="E6" s="16"/>
      <c r="F6" s="81"/>
      <c r="G6" s="225">
        <f t="shared" si="5"/>
        <v>0</v>
      </c>
      <c r="H6" s="226">
        <f>Budget!$D$15</f>
        <v>0</v>
      </c>
      <c r="I6" s="225">
        <f t="shared" si="0"/>
        <v>0</v>
      </c>
      <c r="J6" s="73"/>
      <c r="K6" s="74"/>
      <c r="L6" s="73"/>
      <c r="M6" s="26"/>
      <c r="N6" s="27" t="str">
        <f ca="1">IF(ISBLANK(M6)=FALSE,VLOOKUP(H6,'Schedule 2322 Salaries'!$A$3:$F$27,COLUMN(INDIRECT(M6)),TRUE),"")</f>
        <v/>
      </c>
      <c r="O6" s="109" t="e">
        <f t="shared" ca="1" si="1"/>
        <v>#VALUE!</v>
      </c>
      <c r="P6" s="114" t="e">
        <f t="shared" ca="1" si="2"/>
        <v>#VALUE!</v>
      </c>
      <c r="Q6" s="109" t="e">
        <f t="shared" ca="1" si="3"/>
        <v>#VALUE!</v>
      </c>
      <c r="R6" s="102" t="e">
        <f t="shared" ca="1" si="4"/>
        <v>#VALUE!</v>
      </c>
    </row>
    <row r="7" spans="1:18" ht="12.75" customHeight="1">
      <c r="A7" s="100"/>
      <c r="B7" s="78"/>
      <c r="C7" s="79"/>
      <c r="D7" s="80"/>
      <c r="E7" s="16"/>
      <c r="F7" s="81"/>
      <c r="G7" s="225">
        <f t="shared" si="5"/>
        <v>0</v>
      </c>
      <c r="H7" s="226">
        <f>Budget!$D$15</f>
        <v>0</v>
      </c>
      <c r="I7" s="225">
        <f t="shared" si="0"/>
        <v>0</v>
      </c>
      <c r="J7" s="73"/>
      <c r="K7" s="74"/>
      <c r="L7" s="73"/>
      <c r="M7" s="26"/>
      <c r="N7" s="27" t="str">
        <f ca="1">IF(ISBLANK(M7)=FALSE,VLOOKUP(H7,'Schedule 2322 Salaries'!$A$3:$F$27,COLUMN(INDIRECT(M7)),TRUE),"")</f>
        <v/>
      </c>
      <c r="O7" s="109" t="e">
        <f t="shared" ca="1" si="1"/>
        <v>#VALUE!</v>
      </c>
      <c r="P7" s="114" t="e">
        <f t="shared" ca="1" si="2"/>
        <v>#VALUE!</v>
      </c>
      <c r="Q7" s="109" t="e">
        <f t="shared" ca="1" si="3"/>
        <v>#VALUE!</v>
      </c>
      <c r="R7" s="102" t="e">
        <f t="shared" ca="1" si="4"/>
        <v>#VALUE!</v>
      </c>
    </row>
    <row r="8" spans="1:18" ht="12.75" customHeight="1">
      <c r="A8" s="100"/>
      <c r="B8" s="83"/>
      <c r="C8" s="84"/>
      <c r="D8" s="80"/>
      <c r="E8" s="16"/>
      <c r="F8" s="81"/>
      <c r="G8" s="225">
        <f t="shared" si="5"/>
        <v>0</v>
      </c>
      <c r="H8" s="226">
        <f>Budget!$D$15</f>
        <v>0</v>
      </c>
      <c r="I8" s="225">
        <f t="shared" si="0"/>
        <v>0</v>
      </c>
      <c r="J8" s="73"/>
      <c r="K8" s="74"/>
      <c r="L8" s="73"/>
      <c r="M8" s="26"/>
      <c r="N8" s="27" t="str">
        <f ca="1">IF(ISBLANK(M8)=FALSE,VLOOKUP(H8,'Schedule 2322 Salaries'!$A$3:$F$27,COLUMN(INDIRECT(M8)),TRUE),"")</f>
        <v/>
      </c>
      <c r="O8" s="109" t="e">
        <f t="shared" ca="1" si="1"/>
        <v>#VALUE!</v>
      </c>
      <c r="P8" s="114" t="e">
        <f t="shared" ca="1" si="2"/>
        <v>#VALUE!</v>
      </c>
      <c r="Q8" s="109" t="e">
        <f t="shared" ca="1" si="3"/>
        <v>#VALUE!</v>
      </c>
      <c r="R8" s="102" t="e">
        <f t="shared" ca="1" si="4"/>
        <v>#VALUE!</v>
      </c>
    </row>
    <row r="9" spans="1:18" ht="12.75" customHeight="1">
      <c r="A9" s="100"/>
      <c r="B9" s="83"/>
      <c r="C9" s="79"/>
      <c r="D9" s="85"/>
      <c r="E9" s="16"/>
      <c r="F9" s="81"/>
      <c r="G9" s="225">
        <f t="shared" si="5"/>
        <v>0</v>
      </c>
      <c r="H9" s="226">
        <f>Budget!$D$15</f>
        <v>0</v>
      </c>
      <c r="I9" s="225">
        <f t="shared" si="0"/>
        <v>0</v>
      </c>
      <c r="J9" s="73"/>
      <c r="K9" s="74"/>
      <c r="L9" s="73"/>
      <c r="M9" s="26"/>
      <c r="N9" s="27" t="str">
        <f ca="1">IF(ISBLANK(M9)=FALSE,VLOOKUP(H9,'Schedule 2322 Salaries'!$A$3:$F$27,COLUMN(INDIRECT(M9)),TRUE),"")</f>
        <v/>
      </c>
      <c r="O9" s="109" t="e">
        <f t="shared" ca="1" si="1"/>
        <v>#VALUE!</v>
      </c>
      <c r="P9" s="114" t="e">
        <f t="shared" ca="1" si="2"/>
        <v>#VALUE!</v>
      </c>
      <c r="Q9" s="109" t="e">
        <f t="shared" ca="1" si="3"/>
        <v>#VALUE!</v>
      </c>
      <c r="R9" s="102" t="e">
        <f t="shared" ca="1" si="4"/>
        <v>#VALUE!</v>
      </c>
    </row>
    <row r="10" spans="1:18" ht="12.75" customHeight="1">
      <c r="A10" s="100"/>
      <c r="B10" s="83"/>
      <c r="C10" s="79"/>
      <c r="D10" s="85"/>
      <c r="E10" s="16"/>
      <c r="F10" s="81"/>
      <c r="G10" s="225">
        <f t="shared" si="5"/>
        <v>0</v>
      </c>
      <c r="H10" s="226">
        <f>Budget!$D$15</f>
        <v>0</v>
      </c>
      <c r="I10" s="225">
        <f t="shared" si="0"/>
        <v>0</v>
      </c>
      <c r="J10" s="73"/>
      <c r="K10" s="74"/>
      <c r="L10" s="73"/>
      <c r="M10" s="26"/>
      <c r="N10" s="27" t="str">
        <f ca="1">IF(ISBLANK(M10)=FALSE,VLOOKUP(H10,'Schedule 2322 Salaries'!$A$3:$F$27,COLUMN(INDIRECT(M10)),TRUE),"")</f>
        <v/>
      </c>
      <c r="O10" s="109" t="e">
        <f t="shared" ca="1" si="1"/>
        <v>#VALUE!</v>
      </c>
      <c r="P10" s="114" t="e">
        <f t="shared" ca="1" si="2"/>
        <v>#VALUE!</v>
      </c>
      <c r="Q10" s="109" t="e">
        <f t="shared" ca="1" si="3"/>
        <v>#VALUE!</v>
      </c>
      <c r="R10" s="102" t="e">
        <f t="shared" ca="1" si="4"/>
        <v>#VALUE!</v>
      </c>
    </row>
    <row r="11" spans="1:18" ht="12.75" customHeight="1">
      <c r="A11" s="100"/>
      <c r="B11" s="83"/>
      <c r="C11" s="79"/>
      <c r="D11" s="85"/>
      <c r="E11" s="16"/>
      <c r="F11" s="81"/>
      <c r="G11" s="225">
        <f t="shared" si="5"/>
        <v>0</v>
      </c>
      <c r="H11" s="226">
        <f>Budget!$D$15</f>
        <v>0</v>
      </c>
      <c r="I11" s="225">
        <f t="shared" si="0"/>
        <v>0</v>
      </c>
      <c r="J11" s="73"/>
      <c r="K11" s="74"/>
      <c r="L11" s="73"/>
      <c r="M11" s="26"/>
      <c r="N11" s="27" t="str">
        <f ca="1">IF(ISBLANK(M11)=FALSE,VLOOKUP(H11,'Schedule 2322 Salaries'!$A$3:$F$27,COLUMN(INDIRECT(M11)),TRUE),"")</f>
        <v/>
      </c>
      <c r="O11" s="109" t="e">
        <f t="shared" ca="1" si="1"/>
        <v>#VALUE!</v>
      </c>
      <c r="P11" s="114" t="e">
        <f t="shared" ca="1" si="2"/>
        <v>#VALUE!</v>
      </c>
      <c r="Q11" s="109" t="e">
        <f t="shared" ca="1" si="3"/>
        <v>#VALUE!</v>
      </c>
      <c r="R11" s="102" t="e">
        <f t="shared" ca="1" si="4"/>
        <v>#VALUE!</v>
      </c>
    </row>
    <row r="12" spans="1:18" ht="12.75" customHeight="1">
      <c r="A12" s="100"/>
      <c r="B12" s="83"/>
      <c r="C12" s="79"/>
      <c r="D12" s="80"/>
      <c r="E12" s="16"/>
      <c r="F12" s="81"/>
      <c r="G12" s="225">
        <f t="shared" si="5"/>
        <v>0</v>
      </c>
      <c r="H12" s="226">
        <f>Budget!$D$15</f>
        <v>0</v>
      </c>
      <c r="I12" s="225">
        <f t="shared" si="0"/>
        <v>0</v>
      </c>
      <c r="J12" s="73"/>
      <c r="K12" s="74"/>
      <c r="L12" s="73"/>
      <c r="M12" s="26"/>
      <c r="N12" s="27" t="str">
        <f ca="1">IF(ISBLANK(M12)=FALSE,VLOOKUP(H12,'Schedule 2322 Salaries'!$A$3:$F$27,COLUMN(INDIRECT(M12)),TRUE),"")</f>
        <v/>
      </c>
      <c r="O12" s="109" t="e">
        <f t="shared" ca="1" si="1"/>
        <v>#VALUE!</v>
      </c>
      <c r="P12" s="114" t="e">
        <f t="shared" ca="1" si="2"/>
        <v>#VALUE!</v>
      </c>
      <c r="Q12" s="109" t="e">
        <f t="shared" ca="1" si="3"/>
        <v>#VALUE!</v>
      </c>
      <c r="R12" s="102" t="e">
        <f t="shared" ca="1" si="4"/>
        <v>#VALUE!</v>
      </c>
    </row>
    <row r="13" spans="1:18" ht="12.75" customHeight="1">
      <c r="A13" s="100"/>
      <c r="B13" s="83"/>
      <c r="C13" s="79"/>
      <c r="D13" s="80"/>
      <c r="E13" s="16"/>
      <c r="F13" s="81"/>
      <c r="G13" s="225">
        <f>Budget!C10</f>
        <v>0</v>
      </c>
      <c r="H13" s="226">
        <f>Budget!$D$17</f>
        <v>0</v>
      </c>
      <c r="I13" s="225">
        <f t="shared" ref="I13:I23" si="6">F13*G13*H13</f>
        <v>0</v>
      </c>
      <c r="J13" s="73"/>
      <c r="K13" s="74"/>
      <c r="L13" s="73"/>
      <c r="M13" s="26"/>
      <c r="N13" s="27" t="str">
        <f ca="1">IF(ISBLANK(M13)=FALSE,VLOOKUP(H13,'Schedule 2322 Salaries'!$A$3:$F$27,COLUMN(INDIRECT(M13)),TRUE),"")</f>
        <v/>
      </c>
      <c r="O13" s="109" t="e">
        <f t="shared" ca="1" si="1"/>
        <v>#VALUE!</v>
      </c>
      <c r="P13" s="114" t="e">
        <f t="shared" ref="P13:P23" ca="1" si="7">0.0765*O13</f>
        <v>#VALUE!</v>
      </c>
      <c r="Q13" s="109" t="e">
        <f t="shared" ref="Q13:Q23" ca="1" si="8">O13+P13</f>
        <v>#VALUE!</v>
      </c>
      <c r="R13" s="102" t="e">
        <f t="shared" ca="1" si="4"/>
        <v>#VALUE!</v>
      </c>
    </row>
    <row r="14" spans="1:18" ht="11.7">
      <c r="A14" s="100"/>
      <c r="B14" s="83"/>
      <c r="C14" s="79"/>
      <c r="D14" s="80"/>
      <c r="E14" s="16"/>
      <c r="F14" s="81"/>
      <c r="G14" s="225">
        <f t="shared" ref="G14:G23" si="9">G13</f>
        <v>0</v>
      </c>
      <c r="H14" s="226">
        <f>Budget!$D$17</f>
        <v>0</v>
      </c>
      <c r="I14" s="225">
        <f t="shared" si="6"/>
        <v>0</v>
      </c>
      <c r="J14" s="73"/>
      <c r="K14" s="74"/>
      <c r="L14" s="73"/>
      <c r="M14" s="26"/>
      <c r="N14" s="27" t="str">
        <f ca="1">IF(ISBLANK(M14)=FALSE,VLOOKUP(H14,'Schedule 2322 Salaries'!$A$3:$F$27,COLUMN(INDIRECT(M14)),TRUE),"")</f>
        <v/>
      </c>
      <c r="O14" s="109" t="e">
        <f t="shared" ca="1" si="1"/>
        <v>#VALUE!</v>
      </c>
      <c r="P14" s="114" t="e">
        <f t="shared" ca="1" si="7"/>
        <v>#VALUE!</v>
      </c>
      <c r="Q14" s="109" t="e">
        <f t="shared" ca="1" si="8"/>
        <v>#VALUE!</v>
      </c>
      <c r="R14" s="102" t="e">
        <f t="shared" ca="1" si="4"/>
        <v>#VALUE!</v>
      </c>
    </row>
    <row r="15" spans="1:18" ht="11.7">
      <c r="A15" s="100"/>
      <c r="B15" s="83"/>
      <c r="C15" s="79"/>
      <c r="D15" s="80"/>
      <c r="E15" s="16"/>
      <c r="F15" s="81"/>
      <c r="G15" s="225">
        <f t="shared" si="9"/>
        <v>0</v>
      </c>
      <c r="H15" s="226">
        <f>Budget!$D$17</f>
        <v>0</v>
      </c>
      <c r="I15" s="225">
        <f t="shared" si="6"/>
        <v>0</v>
      </c>
      <c r="J15" s="73"/>
      <c r="K15" s="74"/>
      <c r="L15" s="73"/>
      <c r="M15" s="26"/>
      <c r="N15" s="27" t="str">
        <f ca="1">IF(ISBLANK(M15)=FALSE,VLOOKUP(H15,'Schedule 2322 Salaries'!$A$3:$F$27,COLUMN(INDIRECT(M15)),TRUE),"")</f>
        <v/>
      </c>
      <c r="O15" s="109" t="e">
        <f t="shared" ca="1" si="1"/>
        <v>#VALUE!</v>
      </c>
      <c r="P15" s="114" t="e">
        <f t="shared" ca="1" si="7"/>
        <v>#VALUE!</v>
      </c>
      <c r="Q15" s="109" t="e">
        <f t="shared" ca="1" si="8"/>
        <v>#VALUE!</v>
      </c>
      <c r="R15" s="102" t="e">
        <f t="shared" ca="1" si="4"/>
        <v>#VALUE!</v>
      </c>
    </row>
    <row r="16" spans="1:18" ht="11.7">
      <c r="A16" s="100"/>
      <c r="B16" s="83"/>
      <c r="C16" s="79"/>
      <c r="D16" s="80"/>
      <c r="E16" s="16"/>
      <c r="F16" s="81"/>
      <c r="G16" s="225">
        <f t="shared" si="9"/>
        <v>0</v>
      </c>
      <c r="H16" s="226">
        <f>Budget!$D$17</f>
        <v>0</v>
      </c>
      <c r="I16" s="225">
        <f t="shared" si="6"/>
        <v>0</v>
      </c>
      <c r="J16" s="73"/>
      <c r="K16" s="74"/>
      <c r="L16" s="73"/>
      <c r="M16" s="26"/>
      <c r="N16" s="27" t="str">
        <f ca="1">IF(ISBLANK(M16)=FALSE,VLOOKUP(H16,'Schedule 2322 Salaries'!$A$3:$F$27,COLUMN(INDIRECT(M16)),TRUE),"")</f>
        <v/>
      </c>
      <c r="O16" s="109" t="e">
        <f t="shared" ca="1" si="1"/>
        <v>#VALUE!</v>
      </c>
      <c r="P16" s="114" t="e">
        <f t="shared" ca="1" si="7"/>
        <v>#VALUE!</v>
      </c>
      <c r="Q16" s="109" t="e">
        <f t="shared" ca="1" si="8"/>
        <v>#VALUE!</v>
      </c>
      <c r="R16" s="102" t="e">
        <f t="shared" ca="1" si="4"/>
        <v>#VALUE!</v>
      </c>
    </row>
    <row r="17" spans="1:18" ht="11.7">
      <c r="A17" s="100"/>
      <c r="B17" s="83"/>
      <c r="C17" s="79"/>
      <c r="D17" s="80"/>
      <c r="E17" s="16"/>
      <c r="F17" s="81"/>
      <c r="G17" s="225">
        <f t="shared" si="9"/>
        <v>0</v>
      </c>
      <c r="H17" s="226">
        <f>Budget!$D$17</f>
        <v>0</v>
      </c>
      <c r="I17" s="225">
        <f t="shared" si="6"/>
        <v>0</v>
      </c>
      <c r="J17" s="73"/>
      <c r="K17" s="74"/>
      <c r="L17" s="73"/>
      <c r="M17" s="26"/>
      <c r="N17" s="27" t="str">
        <f ca="1">IF(ISBLANK(M17)=FALSE,VLOOKUP(H17,'Schedule 2322 Salaries'!$A$3:$F$27,COLUMN(INDIRECT(M17)),TRUE),"")</f>
        <v/>
      </c>
      <c r="O17" s="109" t="e">
        <f t="shared" ca="1" si="1"/>
        <v>#VALUE!</v>
      </c>
      <c r="P17" s="114" t="e">
        <f t="shared" ca="1" si="7"/>
        <v>#VALUE!</v>
      </c>
      <c r="Q17" s="109" t="e">
        <f t="shared" ca="1" si="8"/>
        <v>#VALUE!</v>
      </c>
      <c r="R17" s="102" t="e">
        <f t="shared" ca="1" si="4"/>
        <v>#VALUE!</v>
      </c>
    </row>
    <row r="18" spans="1:18" ht="11.7">
      <c r="A18" s="100"/>
      <c r="B18" s="83"/>
      <c r="C18" s="79"/>
      <c r="D18" s="80"/>
      <c r="E18" s="16"/>
      <c r="F18" s="81"/>
      <c r="G18" s="225">
        <f t="shared" si="9"/>
        <v>0</v>
      </c>
      <c r="H18" s="226">
        <f>Budget!$D$17</f>
        <v>0</v>
      </c>
      <c r="I18" s="225">
        <f t="shared" si="6"/>
        <v>0</v>
      </c>
      <c r="J18" s="73"/>
      <c r="K18" s="74"/>
      <c r="L18" s="73"/>
      <c r="M18" s="26"/>
      <c r="N18" s="27" t="str">
        <f ca="1">IF(ISBLANK(M18)=FALSE,VLOOKUP(H18,'Schedule 2322 Salaries'!$A$3:$F$27,COLUMN(INDIRECT(M18)),TRUE),"")</f>
        <v/>
      </c>
      <c r="O18" s="109" t="e">
        <f t="shared" ca="1" si="1"/>
        <v>#VALUE!</v>
      </c>
      <c r="P18" s="114" t="e">
        <f t="shared" ca="1" si="7"/>
        <v>#VALUE!</v>
      </c>
      <c r="Q18" s="109" t="e">
        <f t="shared" ca="1" si="8"/>
        <v>#VALUE!</v>
      </c>
      <c r="R18" s="102" t="e">
        <f t="shared" ca="1" si="4"/>
        <v>#VALUE!</v>
      </c>
    </row>
    <row r="19" spans="1:18" ht="11.7">
      <c r="A19" s="100"/>
      <c r="B19" s="83"/>
      <c r="C19" s="84"/>
      <c r="D19" s="85"/>
      <c r="E19" s="16"/>
      <c r="F19" s="81"/>
      <c r="G19" s="225">
        <f t="shared" si="9"/>
        <v>0</v>
      </c>
      <c r="H19" s="226">
        <f>Budget!$D$17</f>
        <v>0</v>
      </c>
      <c r="I19" s="225">
        <f t="shared" si="6"/>
        <v>0</v>
      </c>
      <c r="J19" s="73"/>
      <c r="K19" s="74"/>
      <c r="L19" s="73"/>
      <c r="M19" s="26"/>
      <c r="N19" s="27" t="str">
        <f ca="1">IF(ISBLANK(M19)=FALSE,VLOOKUP(H19,'Schedule 2322 Salaries'!$A$3:$F$27,COLUMN(INDIRECT(M19)),TRUE),"")</f>
        <v/>
      </c>
      <c r="O19" s="109" t="e">
        <f t="shared" ca="1" si="1"/>
        <v>#VALUE!</v>
      </c>
      <c r="P19" s="114" t="e">
        <f t="shared" ca="1" si="7"/>
        <v>#VALUE!</v>
      </c>
      <c r="Q19" s="109" t="e">
        <f t="shared" ca="1" si="8"/>
        <v>#VALUE!</v>
      </c>
      <c r="R19" s="102" t="e">
        <f t="shared" ca="1" si="4"/>
        <v>#VALUE!</v>
      </c>
    </row>
    <row r="20" spans="1:18" ht="11.7">
      <c r="A20" s="100"/>
      <c r="B20" s="83"/>
      <c r="C20" s="79"/>
      <c r="D20" s="85"/>
      <c r="E20" s="16"/>
      <c r="F20" s="81"/>
      <c r="G20" s="225">
        <f t="shared" si="9"/>
        <v>0</v>
      </c>
      <c r="H20" s="226">
        <f>Budget!$D$17</f>
        <v>0</v>
      </c>
      <c r="I20" s="225">
        <f t="shared" si="6"/>
        <v>0</v>
      </c>
      <c r="J20" s="73"/>
      <c r="K20" s="74"/>
      <c r="L20" s="73"/>
      <c r="M20" s="26"/>
      <c r="N20" s="27" t="str">
        <f ca="1">IF(ISBLANK(M20)=FALSE,VLOOKUP(H20,'Schedule 2322 Salaries'!$A$3:$F$27,COLUMN(INDIRECT(M20)),TRUE),"")</f>
        <v/>
      </c>
      <c r="O20" s="109" t="e">
        <f t="shared" ca="1" si="1"/>
        <v>#VALUE!</v>
      </c>
      <c r="P20" s="114" t="e">
        <f t="shared" ca="1" si="7"/>
        <v>#VALUE!</v>
      </c>
      <c r="Q20" s="109" t="e">
        <f t="shared" ca="1" si="8"/>
        <v>#VALUE!</v>
      </c>
      <c r="R20" s="102" t="e">
        <f t="shared" ca="1" si="4"/>
        <v>#VALUE!</v>
      </c>
    </row>
    <row r="21" spans="1:18" ht="11.7">
      <c r="A21" s="100"/>
      <c r="B21" s="83"/>
      <c r="C21" s="79"/>
      <c r="D21" s="85"/>
      <c r="E21" s="16"/>
      <c r="F21" s="81"/>
      <c r="G21" s="225">
        <f t="shared" si="9"/>
        <v>0</v>
      </c>
      <c r="H21" s="226">
        <f>Budget!$D$17</f>
        <v>0</v>
      </c>
      <c r="I21" s="225">
        <f t="shared" si="6"/>
        <v>0</v>
      </c>
      <c r="J21" s="73"/>
      <c r="K21" s="74"/>
      <c r="L21" s="73"/>
      <c r="M21" s="26"/>
      <c r="N21" s="27" t="str">
        <f ca="1">IF(ISBLANK(M21)=FALSE,VLOOKUP(H21,'Schedule 2322 Salaries'!$A$3:$F$27,COLUMN(INDIRECT(M21)),TRUE),"")</f>
        <v/>
      </c>
      <c r="O21" s="109" t="e">
        <f t="shared" ca="1" si="1"/>
        <v>#VALUE!</v>
      </c>
      <c r="P21" s="114" t="e">
        <f t="shared" ca="1" si="7"/>
        <v>#VALUE!</v>
      </c>
      <c r="Q21" s="109" t="e">
        <f t="shared" ca="1" si="8"/>
        <v>#VALUE!</v>
      </c>
      <c r="R21" s="102" t="e">
        <f t="shared" ca="1" si="4"/>
        <v>#VALUE!</v>
      </c>
    </row>
    <row r="22" spans="1:18" ht="12.75" customHeight="1">
      <c r="A22" s="100"/>
      <c r="B22" s="83"/>
      <c r="C22" s="79"/>
      <c r="D22" s="85"/>
      <c r="E22" s="16"/>
      <c r="F22" s="81"/>
      <c r="G22" s="225">
        <f t="shared" si="9"/>
        <v>0</v>
      </c>
      <c r="H22" s="226">
        <f>Budget!$D$17</f>
        <v>0</v>
      </c>
      <c r="I22" s="225">
        <f t="shared" si="6"/>
        <v>0</v>
      </c>
      <c r="J22" s="73"/>
      <c r="K22" s="74"/>
      <c r="L22" s="73"/>
      <c r="M22" s="26"/>
      <c r="N22" s="27" t="str">
        <f ca="1">IF(ISBLANK(M22)=FALSE,VLOOKUP(H22,'Schedule 2322 Salaries'!$A$3:$F$27,COLUMN(INDIRECT(M22)),TRUE),"")</f>
        <v/>
      </c>
      <c r="O22" s="109" t="e">
        <f t="shared" ca="1" si="1"/>
        <v>#VALUE!</v>
      </c>
      <c r="P22" s="114" t="e">
        <f t="shared" ca="1" si="7"/>
        <v>#VALUE!</v>
      </c>
      <c r="Q22" s="109" t="e">
        <f t="shared" ca="1" si="8"/>
        <v>#VALUE!</v>
      </c>
      <c r="R22" s="102" t="e">
        <f t="shared" ca="1" si="4"/>
        <v>#VALUE!</v>
      </c>
    </row>
    <row r="23" spans="1:18" ht="12.75" customHeight="1">
      <c r="A23" s="100"/>
      <c r="B23" s="83"/>
      <c r="C23" s="84"/>
      <c r="D23" s="80"/>
      <c r="E23" s="16"/>
      <c r="F23" s="81"/>
      <c r="G23" s="225">
        <f t="shared" si="9"/>
        <v>0</v>
      </c>
      <c r="H23" s="226">
        <f>Budget!$D$17</f>
        <v>0</v>
      </c>
      <c r="I23" s="225">
        <f t="shared" si="6"/>
        <v>0</v>
      </c>
      <c r="J23" s="73"/>
      <c r="K23" s="74"/>
      <c r="L23" s="73"/>
      <c r="M23" s="26"/>
      <c r="N23" s="27" t="str">
        <f ca="1">IF(ISBLANK(M23)=FALSE,VLOOKUP(H23,'Schedule 2322 Salaries'!$A$3:$F$27,COLUMN(INDIRECT(M23)),TRUE),"")</f>
        <v/>
      </c>
      <c r="O23" s="109" t="e">
        <f t="shared" ca="1" si="1"/>
        <v>#VALUE!</v>
      </c>
      <c r="P23" s="114" t="e">
        <f t="shared" ca="1" si="7"/>
        <v>#VALUE!</v>
      </c>
      <c r="Q23" s="109" t="e">
        <f t="shared" ca="1" si="8"/>
        <v>#VALUE!</v>
      </c>
      <c r="R23" s="102" t="e">
        <f t="shared" ca="1" si="4"/>
        <v>#VALUE!</v>
      </c>
    </row>
    <row r="24" spans="1:18" ht="11.7">
      <c r="A24" s="86" t="s">
        <v>15</v>
      </c>
      <c r="B24" s="86"/>
      <c r="C24" s="87"/>
      <c r="D24" s="86"/>
      <c r="E24" s="86"/>
      <c r="F24" s="86">
        <f>SUM(F3:F23)</f>
        <v>0</v>
      </c>
      <c r="G24" s="227"/>
      <c r="H24" s="228">
        <f>H12+H23</f>
        <v>0</v>
      </c>
      <c r="I24" s="229">
        <f>SUM(I3:I23)</f>
        <v>0</v>
      </c>
      <c r="J24" s="73"/>
      <c r="K24" s="88"/>
      <c r="L24" s="73"/>
      <c r="M24" s="115" t="s">
        <v>85</v>
      </c>
      <c r="N24" s="116"/>
      <c r="O24" s="112" t="e">
        <f ca="1">SUBTOTAL(9,O3:O23)</f>
        <v>#VALUE!</v>
      </c>
      <c r="P24" s="155" t="e">
        <f t="shared" ref="P24:Q24" ca="1" si="10">SUBTOTAL(9,P3:P23)</f>
        <v>#VALUE!</v>
      </c>
      <c r="Q24" s="155" t="e">
        <f t="shared" ca="1" si="10"/>
        <v>#VALUE!</v>
      </c>
      <c r="R24" s="101"/>
    </row>
    <row r="25" spans="1:18" s="147" customFormat="1" ht="11.7">
      <c r="A25" s="136"/>
      <c r="B25" s="136"/>
      <c r="C25" s="137"/>
      <c r="D25" s="136"/>
      <c r="E25" s="136"/>
      <c r="F25" s="136"/>
      <c r="G25" s="138"/>
      <c r="H25" s="139"/>
      <c r="I25" s="140"/>
      <c r="J25" s="141"/>
      <c r="K25" s="88"/>
      <c r="L25" s="73"/>
      <c r="M25" s="142"/>
      <c r="N25" s="143"/>
      <c r="O25" s="144"/>
      <c r="P25" s="145"/>
      <c r="Q25" s="144"/>
      <c r="R25" s="146"/>
    </row>
    <row r="26" spans="1:18" ht="11.7">
      <c r="A26" s="72"/>
      <c r="B26" s="72"/>
      <c r="C26" s="71"/>
      <c r="D26" s="72"/>
      <c r="E26" s="72"/>
      <c r="F26" s="72"/>
      <c r="H26" s="94"/>
      <c r="I26" s="95"/>
      <c r="J26" s="73"/>
      <c r="L26" s="141"/>
      <c r="M26" s="133" t="s">
        <v>103</v>
      </c>
      <c r="N26" s="134"/>
      <c r="O26" s="148"/>
      <c r="P26" s="113">
        <f>0.56*O26</f>
        <v>0</v>
      </c>
      <c r="Q26" s="112">
        <f t="shared" ref="Q26" si="11">O26+P26</f>
        <v>0</v>
      </c>
      <c r="R26" s="21"/>
    </row>
    <row r="27" spans="1:18" ht="11.7">
      <c r="A27" s="72"/>
      <c r="B27" s="72"/>
      <c r="C27" s="71"/>
      <c r="D27" s="72"/>
      <c r="E27" s="72"/>
      <c r="F27" s="72"/>
      <c r="G27" s="67"/>
      <c r="H27" s="94"/>
      <c r="I27" s="95"/>
      <c r="J27" s="73"/>
      <c r="L27" s="73"/>
      <c r="M27" s="73"/>
      <c r="N27" s="73"/>
      <c r="O27" s="73"/>
      <c r="P27" s="108"/>
      <c r="Q27" s="73"/>
      <c r="R27" s="21"/>
    </row>
    <row r="28" spans="1:18" ht="11.7">
      <c r="A28" s="72"/>
      <c r="B28" s="72"/>
      <c r="C28" s="71"/>
      <c r="D28" s="72"/>
      <c r="E28" s="72"/>
      <c r="F28" s="72"/>
      <c r="G28" s="73"/>
      <c r="H28" s="94"/>
      <c r="I28" s="95"/>
      <c r="J28" s="73"/>
      <c r="L28" s="73"/>
      <c r="M28" s="220" t="s">
        <v>104</v>
      </c>
      <c r="N28" s="221"/>
      <c r="O28" s="221"/>
      <c r="P28" s="222"/>
      <c r="Q28" s="223"/>
      <c r="R28" s="21"/>
    </row>
    <row r="29" spans="1:18" ht="11.7">
      <c r="A29" s="72"/>
      <c r="B29" s="72"/>
      <c r="C29" s="71"/>
      <c r="D29" s="72"/>
      <c r="E29" s="72"/>
      <c r="F29" s="72"/>
      <c r="G29" s="73"/>
      <c r="H29" s="94"/>
      <c r="I29" s="95"/>
      <c r="J29" s="73"/>
      <c r="L29" s="73"/>
      <c r="M29" s="29"/>
      <c r="N29" s="27"/>
      <c r="O29" s="224">
        <f>N29*0.5</f>
        <v>0</v>
      </c>
      <c r="P29" s="111">
        <f>0.56*O29</f>
        <v>0</v>
      </c>
      <c r="Q29" s="110">
        <f>O29+P29</f>
        <v>0</v>
      </c>
      <c r="R29" s="21"/>
    </row>
    <row r="30" spans="1:18" ht="11.7">
      <c r="A30" s="72"/>
      <c r="B30" s="72"/>
      <c r="C30" s="71"/>
      <c r="D30" s="72"/>
      <c r="E30" s="72"/>
      <c r="F30" s="72"/>
      <c r="G30" s="73"/>
      <c r="H30" s="94"/>
      <c r="I30" s="95"/>
      <c r="J30" s="73"/>
      <c r="K30" s="97"/>
      <c r="L30" s="73"/>
      <c r="M30" s="29"/>
      <c r="N30" s="27"/>
      <c r="O30" s="224">
        <f>N30*0.5</f>
        <v>0</v>
      </c>
      <c r="P30" s="111">
        <f t="shared" ref="P30" si="12">0.56*O30</f>
        <v>0</v>
      </c>
      <c r="Q30" s="110">
        <f t="shared" ref="Q30" si="13">O30+P30</f>
        <v>0</v>
      </c>
      <c r="R30" s="21"/>
    </row>
    <row r="31" spans="1:18" ht="11.7">
      <c r="A31" s="72"/>
      <c r="B31" s="72"/>
      <c r="C31" s="71"/>
      <c r="D31" s="72"/>
      <c r="E31" s="72"/>
      <c r="F31" s="72"/>
      <c r="G31" s="73"/>
      <c r="H31" s="94"/>
      <c r="I31" s="95"/>
      <c r="J31" s="73"/>
      <c r="L31" s="73"/>
      <c r="M31" s="115" t="s">
        <v>24</v>
      </c>
      <c r="N31" s="116"/>
      <c r="O31" s="112">
        <f>SUBTOTAL(9,O29:O30)</f>
        <v>0</v>
      </c>
      <c r="P31" s="113">
        <f>SUBTOTAL(9,P29:P30)</f>
        <v>0</v>
      </c>
      <c r="Q31" s="112">
        <f>SUBTOTAL(9,Q29:Q30)</f>
        <v>0</v>
      </c>
      <c r="R31" s="22"/>
    </row>
    <row r="32" spans="1:18" ht="11.7">
      <c r="A32" s="72"/>
      <c r="B32" s="72"/>
      <c r="C32" s="71"/>
      <c r="D32" s="72"/>
      <c r="E32" s="72"/>
      <c r="F32" s="72"/>
      <c r="G32" s="73"/>
      <c r="H32" s="94"/>
      <c r="I32" s="95"/>
      <c r="J32" s="73"/>
      <c r="L32" s="73"/>
      <c r="M32" s="73"/>
      <c r="N32" s="73"/>
      <c r="O32" s="73"/>
      <c r="P32" s="73"/>
      <c r="Q32" s="73"/>
      <c r="R32" s="73"/>
    </row>
    <row r="33" spans="1:18" ht="11.7">
      <c r="A33" s="72"/>
      <c r="B33" s="72"/>
      <c r="C33" s="71"/>
      <c r="D33" s="72"/>
      <c r="E33" s="72"/>
      <c r="F33" s="72"/>
      <c r="G33" s="73"/>
      <c r="H33" s="94"/>
      <c r="I33" s="95"/>
      <c r="J33" s="73"/>
      <c r="L33" s="73"/>
      <c r="M33" s="115" t="s">
        <v>25</v>
      </c>
      <c r="N33" s="115"/>
      <c r="O33" s="117" t="e">
        <f ca="1">O24+O26+O31</f>
        <v>#VALUE!</v>
      </c>
      <c r="P33" s="117" t="e">
        <f t="shared" ref="P33:Q33" ca="1" si="14">P24+P26+P31</f>
        <v>#VALUE!</v>
      </c>
      <c r="Q33" s="117" t="e">
        <f t="shared" ca="1" si="14"/>
        <v>#VALUE!</v>
      </c>
      <c r="R33" s="21"/>
    </row>
    <row r="34" spans="1:18" ht="11.7">
      <c r="A34" s="72"/>
      <c r="B34" s="72"/>
      <c r="C34" s="71"/>
      <c r="D34" s="72"/>
      <c r="E34" s="72"/>
      <c r="F34" s="72"/>
      <c r="G34" s="73"/>
      <c r="H34" s="94"/>
      <c r="I34" s="95"/>
      <c r="J34" s="73"/>
      <c r="L34" s="73"/>
      <c r="P34" s="25"/>
      <c r="Q34" s="25"/>
      <c r="R34" s="101"/>
    </row>
    <row r="35" spans="1:18" ht="12.75" customHeight="1">
      <c r="P35" s="120"/>
      <c r="Q35" s="120"/>
      <c r="R35" s="101"/>
    </row>
    <row r="36" spans="1:18" ht="12.75" customHeight="1">
      <c r="P36" s="106"/>
      <c r="Q36" s="25"/>
    </row>
    <row r="37" spans="1:18" ht="12.75" customHeight="1">
      <c r="O37" s="25"/>
      <c r="P37" s="106"/>
      <c r="Q37" s="25"/>
    </row>
    <row r="38" spans="1:18" ht="12.75" customHeight="1">
      <c r="O38" s="25"/>
      <c r="P38" s="106"/>
      <c r="Q38" s="25"/>
    </row>
    <row r="39" spans="1:18" ht="12.75" customHeight="1"/>
    <row r="40" spans="1:18" ht="12.75" customHeight="1">
      <c r="R40" s="105"/>
    </row>
    <row r="41" spans="1:18" ht="12.75" customHeight="1"/>
    <row r="42" spans="1:18" ht="12.75" customHeight="1"/>
    <row r="43" spans="1:18" ht="12.75" customHeight="1"/>
    <row r="44" spans="1:18" ht="12.75" customHeight="1"/>
    <row r="45" spans="1:18" ht="12.75" customHeight="1"/>
    <row r="46" spans="1:18" ht="12.75" customHeight="1"/>
    <row r="47" spans="1:18" ht="12.75" customHeight="1"/>
    <row r="48" spans="1: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R999"/>
  <sheetViews>
    <sheetView showGridLines="0" topLeftCell="E1" workbookViewId="0">
      <pane ySplit="2" topLeftCell="A19" activePane="bottomLeft" state="frozen"/>
      <selection activeCell="N29" sqref="N29"/>
      <selection pane="bottomLeft" activeCell="G24" sqref="G3:I24"/>
    </sheetView>
  </sheetViews>
  <sheetFormatPr defaultColWidth="14.38671875" defaultRowHeight="15" customHeight="1"/>
  <cols>
    <col min="1" max="1" width="6.88671875" style="75" customWidth="1"/>
    <col min="2" max="2" width="8.44140625" style="75" bestFit="1" customWidth="1"/>
    <col min="3" max="3" width="7.6640625" style="98" customWidth="1"/>
    <col min="4" max="4" width="33.109375" style="75" bestFit="1" customWidth="1"/>
    <col min="5" max="5" width="8.21875" style="75" customWidth="1"/>
    <col min="6" max="6" width="4.109375" style="75" bestFit="1" customWidth="1"/>
    <col min="7" max="7" width="6.94140625" style="99" bestFit="1" customWidth="1"/>
    <col min="8" max="8" width="9" style="75" bestFit="1" customWidth="1"/>
    <col min="9" max="9" width="9.44140625" style="99" bestFit="1" customWidth="1"/>
    <col min="10" max="10" width="2.27734375" style="99" customWidth="1"/>
    <col min="11" max="11" width="3.33203125" style="96" customWidth="1"/>
    <col min="12" max="12" width="2.27734375" style="99" customWidth="1"/>
    <col min="13" max="13" width="29.71875" style="28" bestFit="1" customWidth="1"/>
    <col min="14" max="14" width="11.38671875" style="28" customWidth="1"/>
    <col min="15" max="15" width="8.609375" style="28" customWidth="1"/>
    <col min="16" max="16" width="8.83203125" style="107" customWidth="1"/>
    <col min="17" max="17" width="8.609375" style="28" bestFit="1" customWidth="1"/>
    <col min="18" max="18" width="49.88671875" style="104" customWidth="1"/>
    <col min="19" max="29" width="17.1640625" style="75" customWidth="1"/>
    <col min="30" max="16384" width="14.38671875" style="75"/>
  </cols>
  <sheetData>
    <row r="1" spans="1:18" ht="15.75" customHeight="1">
      <c r="A1" s="69" t="s">
        <v>107</v>
      </c>
      <c r="B1" s="70"/>
      <c r="C1" s="71"/>
      <c r="D1" s="72"/>
      <c r="E1" s="72"/>
      <c r="F1" s="72"/>
      <c r="G1" s="73"/>
      <c r="H1" s="68"/>
      <c r="I1" s="73"/>
      <c r="J1" s="73"/>
      <c r="K1" s="74"/>
      <c r="L1" s="73"/>
      <c r="M1" s="24"/>
      <c r="N1" s="24"/>
      <c r="O1" s="25"/>
      <c r="P1" s="106"/>
      <c r="Q1" s="25"/>
      <c r="R1" s="101"/>
    </row>
    <row r="2" spans="1:18" ht="23.4">
      <c r="A2" s="76" t="s">
        <v>83</v>
      </c>
      <c r="B2" s="76" t="s">
        <v>0</v>
      </c>
      <c r="C2" s="76" t="s">
        <v>1</v>
      </c>
      <c r="D2" s="76" t="s">
        <v>2</v>
      </c>
      <c r="E2" s="76" t="s">
        <v>3</v>
      </c>
      <c r="F2" s="76" t="s">
        <v>4</v>
      </c>
      <c r="G2" s="77" t="s">
        <v>5</v>
      </c>
      <c r="H2" s="76" t="s">
        <v>6</v>
      </c>
      <c r="I2" s="77" t="s">
        <v>7</v>
      </c>
      <c r="J2" s="73"/>
      <c r="K2" s="74"/>
      <c r="L2" s="73"/>
      <c r="M2" s="118" t="s">
        <v>75</v>
      </c>
      <c r="N2" s="118" t="s">
        <v>10</v>
      </c>
      <c r="O2" s="118" t="s">
        <v>76</v>
      </c>
      <c r="P2" s="119" t="s">
        <v>14</v>
      </c>
      <c r="Q2" s="118" t="s">
        <v>15</v>
      </c>
      <c r="R2" s="101"/>
    </row>
    <row r="3" spans="1:18" ht="12.75" customHeight="1">
      <c r="A3" s="100"/>
      <c r="B3" s="83"/>
      <c r="C3" s="79"/>
      <c r="D3" s="80"/>
      <c r="E3" s="16"/>
      <c r="F3" s="81"/>
      <c r="G3" s="225">
        <f>Budget!B10</f>
        <v>0</v>
      </c>
      <c r="H3" s="226">
        <f>Budget!$E$17</f>
        <v>0</v>
      </c>
      <c r="I3" s="225">
        <f>F3*G3*H3</f>
        <v>0</v>
      </c>
      <c r="J3" s="73"/>
      <c r="K3" s="82"/>
      <c r="L3" s="73"/>
      <c r="M3" s="26"/>
      <c r="N3" s="27" t="str">
        <f ca="1">IF(ISBLANK(M3)=FALSE,VLOOKUP(H3,'Schedule 2322 Salaries'!$A$3:$F$27,COLUMN(INDIRECT(M3)),TRUE),"")</f>
        <v/>
      </c>
      <c r="O3" s="109" t="e">
        <f t="shared" ref="O3:O23" ca="1" si="0">N3*F3</f>
        <v>#VALUE!</v>
      </c>
      <c r="P3" s="114" t="e">
        <f ca="1">0.0765*O3</f>
        <v>#VALUE!</v>
      </c>
      <c r="Q3" s="109" t="e">
        <f t="shared" ref="Q3:Q23" ca="1" si="1">O3+P3</f>
        <v>#VALUE!</v>
      </c>
      <c r="R3" s="102" t="e">
        <f t="shared" ref="R3:R23" ca="1" si="2">CONCATENATE("Pay per sched. 2322 for ",H3," students and ",F3, " unit with ",P3/O3*100,"% benefits")</f>
        <v>#VALUE!</v>
      </c>
    </row>
    <row r="4" spans="1:18" ht="12.75" customHeight="1">
      <c r="A4" s="100"/>
      <c r="B4" s="83"/>
      <c r="C4" s="79"/>
      <c r="D4" s="80"/>
      <c r="E4" s="16"/>
      <c r="F4" s="81"/>
      <c r="G4" s="225">
        <f>G3</f>
        <v>0</v>
      </c>
      <c r="H4" s="226">
        <f>Budget!$E$17</f>
        <v>0</v>
      </c>
      <c r="I4" s="225">
        <f t="shared" ref="I4:I23" si="3">F4*G4*H4</f>
        <v>0</v>
      </c>
      <c r="J4" s="73"/>
      <c r="K4" s="82"/>
      <c r="L4" s="73"/>
      <c r="M4" s="26"/>
      <c r="N4" s="27" t="str">
        <f ca="1">IF(ISBLANK(M4)=FALSE,VLOOKUP(H4,'Schedule 2322 Salaries'!$A$3:$F$27,COLUMN(INDIRECT(M4)),TRUE),"")</f>
        <v/>
      </c>
      <c r="O4" s="109" t="e">
        <f t="shared" ca="1" si="0"/>
        <v>#VALUE!</v>
      </c>
      <c r="P4" s="114" t="e">
        <f t="shared" ref="P4:P23" ca="1" si="4">0.0765*O4</f>
        <v>#VALUE!</v>
      </c>
      <c r="Q4" s="109" t="e">
        <f t="shared" ca="1" si="1"/>
        <v>#VALUE!</v>
      </c>
      <c r="R4" s="102" t="e">
        <f t="shared" ca="1" si="2"/>
        <v>#VALUE!</v>
      </c>
    </row>
    <row r="5" spans="1:18" ht="12.75" customHeight="1">
      <c r="A5" s="100"/>
      <c r="B5" s="83"/>
      <c r="C5" s="79"/>
      <c r="D5" s="80"/>
      <c r="E5" s="16"/>
      <c r="F5" s="81"/>
      <c r="G5" s="225">
        <f t="shared" ref="G5:G12" si="5">G4</f>
        <v>0</v>
      </c>
      <c r="H5" s="226">
        <f>Budget!$E$17</f>
        <v>0</v>
      </c>
      <c r="I5" s="225">
        <f t="shared" si="3"/>
        <v>0</v>
      </c>
      <c r="J5" s="73"/>
      <c r="K5" s="82"/>
      <c r="L5" s="73"/>
      <c r="M5" s="26"/>
      <c r="N5" s="27" t="str">
        <f ca="1">IF(ISBLANK(M5)=FALSE,VLOOKUP(H5,'Schedule 2322 Salaries'!$A$3:$F$27,COLUMN(INDIRECT(M5)),TRUE),"")</f>
        <v/>
      </c>
      <c r="O5" s="109" t="e">
        <f t="shared" ca="1" si="0"/>
        <v>#VALUE!</v>
      </c>
      <c r="P5" s="114" t="e">
        <f t="shared" ca="1" si="4"/>
        <v>#VALUE!</v>
      </c>
      <c r="Q5" s="109" t="e">
        <f t="shared" ca="1" si="1"/>
        <v>#VALUE!</v>
      </c>
      <c r="R5" s="102" t="e">
        <f t="shared" ca="1" si="2"/>
        <v>#VALUE!</v>
      </c>
    </row>
    <row r="6" spans="1:18" ht="12.75" customHeight="1">
      <c r="A6" s="100"/>
      <c r="B6" s="83"/>
      <c r="C6" s="79"/>
      <c r="D6" s="80"/>
      <c r="E6" s="16"/>
      <c r="F6" s="81"/>
      <c r="G6" s="225">
        <f t="shared" si="5"/>
        <v>0</v>
      </c>
      <c r="H6" s="226">
        <f>Budget!$E$17</f>
        <v>0</v>
      </c>
      <c r="I6" s="225">
        <f t="shared" si="3"/>
        <v>0</v>
      </c>
      <c r="J6" s="73"/>
      <c r="K6" s="74"/>
      <c r="L6" s="73"/>
      <c r="M6" s="26"/>
      <c r="N6" s="27" t="str">
        <f ca="1">IF(ISBLANK(M6)=FALSE,VLOOKUP(H6,'Schedule 2322 Salaries'!$A$3:$F$27,COLUMN(INDIRECT(M6)),TRUE),"")</f>
        <v/>
      </c>
      <c r="O6" s="109" t="e">
        <f t="shared" ca="1" si="0"/>
        <v>#VALUE!</v>
      </c>
      <c r="P6" s="114" t="e">
        <f t="shared" ca="1" si="4"/>
        <v>#VALUE!</v>
      </c>
      <c r="Q6" s="109" t="e">
        <f t="shared" ca="1" si="1"/>
        <v>#VALUE!</v>
      </c>
      <c r="R6" s="102" t="e">
        <f t="shared" ca="1" si="2"/>
        <v>#VALUE!</v>
      </c>
    </row>
    <row r="7" spans="1:18" ht="12.75" customHeight="1">
      <c r="A7" s="100"/>
      <c r="B7" s="83"/>
      <c r="C7" s="79"/>
      <c r="D7" s="80"/>
      <c r="E7" s="16"/>
      <c r="F7" s="81"/>
      <c r="G7" s="225">
        <f t="shared" si="5"/>
        <v>0</v>
      </c>
      <c r="H7" s="226">
        <f>Budget!$E$17</f>
        <v>0</v>
      </c>
      <c r="I7" s="225">
        <f t="shared" si="3"/>
        <v>0</v>
      </c>
      <c r="J7" s="73"/>
      <c r="K7" s="74"/>
      <c r="L7" s="73"/>
      <c r="M7" s="26"/>
      <c r="N7" s="27" t="str">
        <f ca="1">IF(ISBLANK(M7)=FALSE,VLOOKUP(H7,'Schedule 2322 Salaries'!$A$3:$F$27,COLUMN(INDIRECT(M7)),TRUE),"")</f>
        <v/>
      </c>
      <c r="O7" s="109" t="e">
        <f t="shared" ca="1" si="0"/>
        <v>#VALUE!</v>
      </c>
      <c r="P7" s="114" t="e">
        <f t="shared" ca="1" si="4"/>
        <v>#VALUE!</v>
      </c>
      <c r="Q7" s="109" t="e">
        <f t="shared" ca="1" si="1"/>
        <v>#VALUE!</v>
      </c>
      <c r="R7" s="102" t="e">
        <f t="shared" ca="1" si="2"/>
        <v>#VALUE!</v>
      </c>
    </row>
    <row r="8" spans="1:18" ht="12.75" customHeight="1">
      <c r="A8" s="100"/>
      <c r="B8" s="83"/>
      <c r="C8" s="84"/>
      <c r="D8" s="80"/>
      <c r="E8" s="16"/>
      <c r="F8" s="81"/>
      <c r="G8" s="225">
        <f t="shared" si="5"/>
        <v>0</v>
      </c>
      <c r="H8" s="226">
        <f>Budget!$E$17</f>
        <v>0</v>
      </c>
      <c r="I8" s="225">
        <f t="shared" si="3"/>
        <v>0</v>
      </c>
      <c r="J8" s="73"/>
      <c r="K8" s="74"/>
      <c r="L8" s="73"/>
      <c r="M8" s="26"/>
      <c r="N8" s="27" t="str">
        <f ca="1">IF(ISBLANK(M8)=FALSE,VLOOKUP(H8,'Schedule 2322 Salaries'!$A$3:$F$27,COLUMN(INDIRECT(M8)),TRUE),"")</f>
        <v/>
      </c>
      <c r="O8" s="109" t="e">
        <f t="shared" ca="1" si="0"/>
        <v>#VALUE!</v>
      </c>
      <c r="P8" s="114" t="e">
        <f t="shared" ca="1" si="4"/>
        <v>#VALUE!</v>
      </c>
      <c r="Q8" s="109" t="e">
        <f t="shared" ca="1" si="1"/>
        <v>#VALUE!</v>
      </c>
      <c r="R8" s="102" t="e">
        <f t="shared" ca="1" si="2"/>
        <v>#VALUE!</v>
      </c>
    </row>
    <row r="9" spans="1:18" ht="12.75" customHeight="1">
      <c r="A9" s="100"/>
      <c r="B9" s="83"/>
      <c r="C9" s="79"/>
      <c r="D9" s="85"/>
      <c r="E9" s="16"/>
      <c r="F9" s="81"/>
      <c r="G9" s="225">
        <f t="shared" si="5"/>
        <v>0</v>
      </c>
      <c r="H9" s="226">
        <f>Budget!$E$17</f>
        <v>0</v>
      </c>
      <c r="I9" s="225">
        <f t="shared" si="3"/>
        <v>0</v>
      </c>
      <c r="J9" s="73"/>
      <c r="K9" s="74"/>
      <c r="L9" s="73"/>
      <c r="M9" s="26"/>
      <c r="N9" s="27" t="str">
        <f ca="1">IF(ISBLANK(M9)=FALSE,VLOOKUP(H9,'Schedule 2322 Salaries'!$A$3:$F$27,COLUMN(INDIRECT(M9)),TRUE),"")</f>
        <v/>
      </c>
      <c r="O9" s="109" t="e">
        <f t="shared" ca="1" si="0"/>
        <v>#VALUE!</v>
      </c>
      <c r="P9" s="114" t="e">
        <f t="shared" ca="1" si="4"/>
        <v>#VALUE!</v>
      </c>
      <c r="Q9" s="109" t="e">
        <f t="shared" ca="1" si="1"/>
        <v>#VALUE!</v>
      </c>
      <c r="R9" s="102" t="e">
        <f t="shared" ca="1" si="2"/>
        <v>#VALUE!</v>
      </c>
    </row>
    <row r="10" spans="1:18" ht="12.75" customHeight="1">
      <c r="A10" s="100"/>
      <c r="B10" s="83"/>
      <c r="C10" s="79"/>
      <c r="D10" s="85"/>
      <c r="E10" s="16"/>
      <c r="F10" s="81"/>
      <c r="G10" s="225">
        <f t="shared" si="5"/>
        <v>0</v>
      </c>
      <c r="H10" s="226">
        <f>Budget!$E$17</f>
        <v>0</v>
      </c>
      <c r="I10" s="225">
        <f t="shared" si="3"/>
        <v>0</v>
      </c>
      <c r="J10" s="73"/>
      <c r="K10" s="74"/>
      <c r="L10" s="73"/>
      <c r="M10" s="26"/>
      <c r="N10" s="27" t="str">
        <f ca="1">IF(ISBLANK(M10)=FALSE,VLOOKUP(H10,'Schedule 2322 Salaries'!$A$3:$F$27,COLUMN(INDIRECT(M10)),TRUE),"")</f>
        <v/>
      </c>
      <c r="O10" s="109" t="e">
        <f t="shared" ca="1" si="0"/>
        <v>#VALUE!</v>
      </c>
      <c r="P10" s="114" t="e">
        <f t="shared" ca="1" si="4"/>
        <v>#VALUE!</v>
      </c>
      <c r="Q10" s="109" t="e">
        <f t="shared" ca="1" si="1"/>
        <v>#VALUE!</v>
      </c>
      <c r="R10" s="102" t="e">
        <f t="shared" ca="1" si="2"/>
        <v>#VALUE!</v>
      </c>
    </row>
    <row r="11" spans="1:18" ht="12.75" customHeight="1">
      <c r="A11" s="100"/>
      <c r="B11" s="83"/>
      <c r="C11" s="79"/>
      <c r="D11" s="85"/>
      <c r="E11" s="16"/>
      <c r="F11" s="81"/>
      <c r="G11" s="225">
        <f t="shared" si="5"/>
        <v>0</v>
      </c>
      <c r="H11" s="226">
        <f>Budget!$E$17</f>
        <v>0</v>
      </c>
      <c r="I11" s="225">
        <f t="shared" si="3"/>
        <v>0</v>
      </c>
      <c r="J11" s="73"/>
      <c r="K11" s="74"/>
      <c r="L11" s="73"/>
      <c r="M11" s="26"/>
      <c r="N11" s="27" t="str">
        <f ca="1">IF(ISBLANK(M11)=FALSE,VLOOKUP(H11,'Schedule 2322 Salaries'!$A$3:$F$27,COLUMN(INDIRECT(M11)),TRUE),"")</f>
        <v/>
      </c>
      <c r="O11" s="109" t="e">
        <f t="shared" ca="1" si="0"/>
        <v>#VALUE!</v>
      </c>
      <c r="P11" s="114" t="e">
        <f t="shared" ca="1" si="4"/>
        <v>#VALUE!</v>
      </c>
      <c r="Q11" s="109" t="e">
        <f t="shared" ca="1" si="1"/>
        <v>#VALUE!</v>
      </c>
      <c r="R11" s="102" t="e">
        <f t="shared" ca="1" si="2"/>
        <v>#VALUE!</v>
      </c>
    </row>
    <row r="12" spans="1:18" ht="12.75" customHeight="1">
      <c r="A12" s="100"/>
      <c r="B12" s="83"/>
      <c r="C12" s="79"/>
      <c r="D12" s="80"/>
      <c r="E12" s="16"/>
      <c r="F12" s="81"/>
      <c r="G12" s="225">
        <f t="shared" si="5"/>
        <v>0</v>
      </c>
      <c r="H12" s="226">
        <f>Budget!$E$17</f>
        <v>0</v>
      </c>
      <c r="I12" s="225">
        <f t="shared" si="3"/>
        <v>0</v>
      </c>
      <c r="J12" s="73"/>
      <c r="K12" s="74"/>
      <c r="L12" s="73"/>
      <c r="M12" s="26"/>
      <c r="N12" s="27" t="str">
        <f ca="1">IF(ISBLANK(M12)=FALSE,VLOOKUP(H12,'Schedule 2322 Salaries'!$A$3:$F$27,COLUMN(INDIRECT(M12)),TRUE),"")</f>
        <v/>
      </c>
      <c r="O12" s="109" t="e">
        <f t="shared" ca="1" si="0"/>
        <v>#VALUE!</v>
      </c>
      <c r="P12" s="114" t="e">
        <f t="shared" ca="1" si="4"/>
        <v>#VALUE!</v>
      </c>
      <c r="Q12" s="109" t="e">
        <f t="shared" ca="1" si="1"/>
        <v>#VALUE!</v>
      </c>
      <c r="R12" s="102" t="e">
        <f t="shared" ca="1" si="2"/>
        <v>#VALUE!</v>
      </c>
    </row>
    <row r="13" spans="1:18" ht="12.75" customHeight="1">
      <c r="A13" s="100"/>
      <c r="B13" s="83"/>
      <c r="C13" s="79"/>
      <c r="D13" s="80"/>
      <c r="E13" s="16"/>
      <c r="F13" s="81"/>
      <c r="G13" s="225">
        <f>Budget!C10</f>
        <v>0</v>
      </c>
      <c r="H13" s="226" t="e">
        <f>Budget!#REF!</f>
        <v>#REF!</v>
      </c>
      <c r="I13" s="225" t="e">
        <f t="shared" si="3"/>
        <v>#REF!</v>
      </c>
      <c r="J13" s="73"/>
      <c r="K13" s="74"/>
      <c r="L13" s="73"/>
      <c r="M13" s="26"/>
      <c r="N13" s="27" t="str">
        <f ca="1">IF(ISBLANK(M13)=FALSE,VLOOKUP(H13,'Schedule 2322 Salaries'!$A$3:$F$27,COLUMN(INDIRECT(M13)),TRUE),"")</f>
        <v/>
      </c>
      <c r="O13" s="109" t="e">
        <f t="shared" ca="1" si="0"/>
        <v>#VALUE!</v>
      </c>
      <c r="P13" s="114" t="e">
        <f t="shared" ca="1" si="4"/>
        <v>#VALUE!</v>
      </c>
      <c r="Q13" s="109" t="e">
        <f t="shared" ref="Q13:Q22" ca="1" si="6">O13+P13</f>
        <v>#VALUE!</v>
      </c>
      <c r="R13" s="102" t="e">
        <f t="shared" ca="1" si="2"/>
        <v>#REF!</v>
      </c>
    </row>
    <row r="14" spans="1:18" ht="11.7">
      <c r="A14" s="100"/>
      <c r="B14" s="83"/>
      <c r="C14" s="79"/>
      <c r="D14" s="80"/>
      <c r="E14" s="16"/>
      <c r="F14" s="81"/>
      <c r="G14" s="225">
        <f>G13</f>
        <v>0</v>
      </c>
      <c r="H14" s="226" t="e">
        <f>Budget!#REF!</f>
        <v>#REF!</v>
      </c>
      <c r="I14" s="225" t="e">
        <f t="shared" si="3"/>
        <v>#REF!</v>
      </c>
      <c r="J14" s="73"/>
      <c r="K14" s="74"/>
      <c r="L14" s="73"/>
      <c r="M14" s="26"/>
      <c r="N14" s="27" t="str">
        <f ca="1">IF(ISBLANK(M14)=FALSE,VLOOKUP(H14,'Schedule 2322 Salaries'!$A$3:$F$27,COLUMN(INDIRECT(M14)),TRUE),"")</f>
        <v/>
      </c>
      <c r="O14" s="109" t="e">
        <f t="shared" ca="1" si="0"/>
        <v>#VALUE!</v>
      </c>
      <c r="P14" s="114" t="e">
        <f t="shared" ca="1" si="4"/>
        <v>#VALUE!</v>
      </c>
      <c r="Q14" s="109" t="e">
        <f t="shared" ca="1" si="6"/>
        <v>#VALUE!</v>
      </c>
      <c r="R14" s="102" t="e">
        <f t="shared" ca="1" si="2"/>
        <v>#REF!</v>
      </c>
    </row>
    <row r="15" spans="1:18" ht="11.7">
      <c r="A15" s="100"/>
      <c r="B15" s="83"/>
      <c r="C15" s="79"/>
      <c r="D15" s="80"/>
      <c r="E15" s="16"/>
      <c r="F15" s="81"/>
      <c r="G15" s="225">
        <f t="shared" ref="G15:G23" si="7">G14</f>
        <v>0</v>
      </c>
      <c r="H15" s="226" t="e">
        <f>Budget!#REF!</f>
        <v>#REF!</v>
      </c>
      <c r="I15" s="225" t="e">
        <f t="shared" si="3"/>
        <v>#REF!</v>
      </c>
      <c r="J15" s="73"/>
      <c r="K15" s="74"/>
      <c r="L15" s="73"/>
      <c r="M15" s="26"/>
      <c r="N15" s="27" t="str">
        <f ca="1">IF(ISBLANK(M15)=FALSE,VLOOKUP(H15,'Schedule 2322 Salaries'!$A$3:$F$27,COLUMN(INDIRECT(M15)),TRUE),"")</f>
        <v/>
      </c>
      <c r="O15" s="109" t="e">
        <f t="shared" ca="1" si="0"/>
        <v>#VALUE!</v>
      </c>
      <c r="P15" s="114" t="e">
        <f t="shared" ca="1" si="4"/>
        <v>#VALUE!</v>
      </c>
      <c r="Q15" s="109" t="e">
        <f t="shared" ca="1" si="6"/>
        <v>#VALUE!</v>
      </c>
      <c r="R15" s="102" t="e">
        <f t="shared" ca="1" si="2"/>
        <v>#REF!</v>
      </c>
    </row>
    <row r="16" spans="1:18" ht="11.7">
      <c r="A16" s="100"/>
      <c r="B16" s="83"/>
      <c r="C16" s="79"/>
      <c r="D16" s="80"/>
      <c r="E16" s="16"/>
      <c r="F16" s="81"/>
      <c r="G16" s="225">
        <f t="shared" si="7"/>
        <v>0</v>
      </c>
      <c r="H16" s="226" t="e">
        <f>Budget!#REF!</f>
        <v>#REF!</v>
      </c>
      <c r="I16" s="225" t="e">
        <f t="shared" si="3"/>
        <v>#REF!</v>
      </c>
      <c r="J16" s="73"/>
      <c r="K16" s="74"/>
      <c r="L16" s="73"/>
      <c r="M16" s="26"/>
      <c r="N16" s="27" t="str">
        <f ca="1">IF(ISBLANK(M16)=FALSE,VLOOKUP(H16,'Schedule 2322 Salaries'!$A$3:$F$27,COLUMN(INDIRECT(M16)),TRUE),"")</f>
        <v/>
      </c>
      <c r="O16" s="109" t="e">
        <f t="shared" ca="1" si="0"/>
        <v>#VALUE!</v>
      </c>
      <c r="P16" s="114" t="e">
        <f t="shared" ca="1" si="4"/>
        <v>#VALUE!</v>
      </c>
      <c r="Q16" s="109" t="e">
        <f t="shared" ca="1" si="6"/>
        <v>#VALUE!</v>
      </c>
      <c r="R16" s="102" t="e">
        <f t="shared" ca="1" si="2"/>
        <v>#REF!</v>
      </c>
    </row>
    <row r="17" spans="1:18" ht="11.7">
      <c r="A17" s="100"/>
      <c r="B17" s="83"/>
      <c r="C17" s="79"/>
      <c r="D17" s="80"/>
      <c r="E17" s="16"/>
      <c r="F17" s="81"/>
      <c r="G17" s="225">
        <f t="shared" si="7"/>
        <v>0</v>
      </c>
      <c r="H17" s="226" t="e">
        <f>Budget!#REF!</f>
        <v>#REF!</v>
      </c>
      <c r="I17" s="225" t="e">
        <f t="shared" si="3"/>
        <v>#REF!</v>
      </c>
      <c r="J17" s="73"/>
      <c r="K17" s="74"/>
      <c r="L17" s="73"/>
      <c r="M17" s="26"/>
      <c r="N17" s="27" t="str">
        <f ca="1">IF(ISBLANK(M17)=FALSE,VLOOKUP(H17,'Schedule 2322 Salaries'!$A$3:$F$27,COLUMN(INDIRECT(M17)),TRUE),"")</f>
        <v/>
      </c>
      <c r="O17" s="109" t="e">
        <f t="shared" ca="1" si="0"/>
        <v>#VALUE!</v>
      </c>
      <c r="P17" s="114" t="e">
        <f t="shared" ca="1" si="4"/>
        <v>#VALUE!</v>
      </c>
      <c r="Q17" s="109" t="e">
        <f t="shared" ca="1" si="6"/>
        <v>#VALUE!</v>
      </c>
      <c r="R17" s="102" t="e">
        <f t="shared" ca="1" si="2"/>
        <v>#REF!</v>
      </c>
    </row>
    <row r="18" spans="1:18" ht="11.7">
      <c r="A18" s="100"/>
      <c r="B18" s="83"/>
      <c r="C18" s="79"/>
      <c r="D18" s="80"/>
      <c r="E18" s="16"/>
      <c r="F18" s="81"/>
      <c r="G18" s="225">
        <f t="shared" si="7"/>
        <v>0</v>
      </c>
      <c r="H18" s="226" t="e">
        <f>Budget!#REF!</f>
        <v>#REF!</v>
      </c>
      <c r="I18" s="225" t="e">
        <f t="shared" si="3"/>
        <v>#REF!</v>
      </c>
      <c r="J18" s="73"/>
      <c r="K18" s="74"/>
      <c r="L18" s="73"/>
      <c r="M18" s="26"/>
      <c r="N18" s="27" t="str">
        <f ca="1">IF(ISBLANK(M18)=FALSE,VLOOKUP(H18,'Schedule 2322 Salaries'!$A$3:$F$27,COLUMN(INDIRECT(M18)),TRUE),"")</f>
        <v/>
      </c>
      <c r="O18" s="109" t="e">
        <f t="shared" ca="1" si="0"/>
        <v>#VALUE!</v>
      </c>
      <c r="P18" s="114" t="e">
        <f t="shared" ca="1" si="4"/>
        <v>#VALUE!</v>
      </c>
      <c r="Q18" s="109" t="e">
        <f t="shared" ca="1" si="6"/>
        <v>#VALUE!</v>
      </c>
      <c r="R18" s="102" t="e">
        <f t="shared" ca="1" si="2"/>
        <v>#REF!</v>
      </c>
    </row>
    <row r="19" spans="1:18" ht="11.7">
      <c r="A19" s="100"/>
      <c r="B19" s="83"/>
      <c r="C19" s="84"/>
      <c r="D19" s="85"/>
      <c r="E19" s="16"/>
      <c r="F19" s="81"/>
      <c r="G19" s="225">
        <f t="shared" si="7"/>
        <v>0</v>
      </c>
      <c r="H19" s="226" t="e">
        <f>Budget!#REF!</f>
        <v>#REF!</v>
      </c>
      <c r="I19" s="225" t="e">
        <f t="shared" si="3"/>
        <v>#REF!</v>
      </c>
      <c r="J19" s="73"/>
      <c r="K19" s="74"/>
      <c r="L19" s="73"/>
      <c r="M19" s="26"/>
      <c r="N19" s="27" t="str">
        <f ca="1">IF(ISBLANK(M19)=FALSE,VLOOKUP(H19,'Schedule 2322 Salaries'!$A$3:$F$27,COLUMN(INDIRECT(M19)),TRUE),"")</f>
        <v/>
      </c>
      <c r="O19" s="109" t="e">
        <f t="shared" ca="1" si="0"/>
        <v>#VALUE!</v>
      </c>
      <c r="P19" s="114" t="e">
        <f t="shared" ca="1" si="4"/>
        <v>#VALUE!</v>
      </c>
      <c r="Q19" s="109" t="e">
        <f t="shared" ca="1" si="6"/>
        <v>#VALUE!</v>
      </c>
      <c r="R19" s="102" t="e">
        <f t="shared" ca="1" si="2"/>
        <v>#REF!</v>
      </c>
    </row>
    <row r="20" spans="1:18" ht="11.7">
      <c r="A20" s="100"/>
      <c r="B20" s="83"/>
      <c r="C20" s="79"/>
      <c r="D20" s="85"/>
      <c r="E20" s="16"/>
      <c r="F20" s="81"/>
      <c r="G20" s="225">
        <f t="shared" si="7"/>
        <v>0</v>
      </c>
      <c r="H20" s="226" t="e">
        <f>Budget!#REF!</f>
        <v>#REF!</v>
      </c>
      <c r="I20" s="225" t="e">
        <f t="shared" si="3"/>
        <v>#REF!</v>
      </c>
      <c r="J20" s="73"/>
      <c r="K20" s="74"/>
      <c r="L20" s="73"/>
      <c r="M20" s="26"/>
      <c r="N20" s="27" t="str">
        <f ca="1">IF(ISBLANK(M20)=FALSE,VLOOKUP(H20,'Schedule 2322 Salaries'!$A$3:$F$27,COLUMN(INDIRECT(M20)),TRUE),"")</f>
        <v/>
      </c>
      <c r="O20" s="109" t="e">
        <f t="shared" ca="1" si="0"/>
        <v>#VALUE!</v>
      </c>
      <c r="P20" s="114" t="e">
        <f t="shared" ca="1" si="4"/>
        <v>#VALUE!</v>
      </c>
      <c r="Q20" s="109" t="e">
        <f t="shared" ca="1" si="6"/>
        <v>#VALUE!</v>
      </c>
      <c r="R20" s="102" t="e">
        <f t="shared" ca="1" si="2"/>
        <v>#REF!</v>
      </c>
    </row>
    <row r="21" spans="1:18" ht="11.7">
      <c r="A21" s="100"/>
      <c r="B21" s="83"/>
      <c r="C21" s="79"/>
      <c r="D21" s="85"/>
      <c r="E21" s="16"/>
      <c r="F21" s="81"/>
      <c r="G21" s="225">
        <f t="shared" si="7"/>
        <v>0</v>
      </c>
      <c r="H21" s="226" t="e">
        <f>Budget!#REF!</f>
        <v>#REF!</v>
      </c>
      <c r="I21" s="225" t="e">
        <f t="shared" si="3"/>
        <v>#REF!</v>
      </c>
      <c r="J21" s="73"/>
      <c r="K21" s="74"/>
      <c r="L21" s="73"/>
      <c r="M21" s="26"/>
      <c r="N21" s="27" t="str">
        <f ca="1">IF(ISBLANK(M21)=FALSE,VLOOKUP(H21,'Schedule 2322 Salaries'!$A$3:$F$27,COLUMN(INDIRECT(M21)),TRUE),"")</f>
        <v/>
      </c>
      <c r="O21" s="109" t="e">
        <f t="shared" ca="1" si="0"/>
        <v>#VALUE!</v>
      </c>
      <c r="P21" s="114" t="e">
        <f t="shared" ca="1" si="4"/>
        <v>#VALUE!</v>
      </c>
      <c r="Q21" s="109" t="e">
        <f t="shared" ca="1" si="6"/>
        <v>#VALUE!</v>
      </c>
      <c r="R21" s="102" t="e">
        <f t="shared" ca="1" si="2"/>
        <v>#REF!</v>
      </c>
    </row>
    <row r="22" spans="1:18" ht="12.75" customHeight="1">
      <c r="A22" s="100"/>
      <c r="B22" s="83"/>
      <c r="C22" s="79"/>
      <c r="D22" s="85"/>
      <c r="E22" s="16"/>
      <c r="F22" s="81"/>
      <c r="G22" s="225">
        <f t="shared" si="7"/>
        <v>0</v>
      </c>
      <c r="H22" s="226" t="e">
        <f>Budget!#REF!</f>
        <v>#REF!</v>
      </c>
      <c r="I22" s="225" t="e">
        <f t="shared" si="3"/>
        <v>#REF!</v>
      </c>
      <c r="J22" s="73"/>
      <c r="K22" s="74"/>
      <c r="L22" s="73"/>
      <c r="M22" s="26"/>
      <c r="N22" s="27" t="str">
        <f ca="1">IF(ISBLANK(M22)=FALSE,VLOOKUP(H22,'Schedule 2322 Salaries'!$A$3:$F$27,COLUMN(INDIRECT(M22)),TRUE),"")</f>
        <v/>
      </c>
      <c r="O22" s="109" t="e">
        <f t="shared" ca="1" si="0"/>
        <v>#VALUE!</v>
      </c>
      <c r="P22" s="114" t="e">
        <f t="shared" ca="1" si="4"/>
        <v>#VALUE!</v>
      </c>
      <c r="Q22" s="109" t="e">
        <f t="shared" ca="1" si="6"/>
        <v>#VALUE!</v>
      </c>
      <c r="R22" s="102" t="e">
        <f t="shared" ca="1" si="2"/>
        <v>#REF!</v>
      </c>
    </row>
    <row r="23" spans="1:18" ht="12.75" customHeight="1">
      <c r="A23" s="100"/>
      <c r="B23" s="83"/>
      <c r="C23" s="84"/>
      <c r="D23" s="80"/>
      <c r="E23" s="16"/>
      <c r="F23" s="81"/>
      <c r="G23" s="225">
        <f t="shared" si="7"/>
        <v>0</v>
      </c>
      <c r="H23" s="226" t="e">
        <f>Budget!#REF!</f>
        <v>#REF!</v>
      </c>
      <c r="I23" s="225" t="e">
        <f t="shared" si="3"/>
        <v>#REF!</v>
      </c>
      <c r="J23" s="73"/>
      <c r="K23" s="74"/>
      <c r="L23" s="73"/>
      <c r="M23" s="26"/>
      <c r="N23" s="27" t="str">
        <f ca="1">IF(ISBLANK(M23)=FALSE,VLOOKUP(H23,'Schedule 2322 Salaries'!$A$3:$F$27,COLUMN(INDIRECT(M23)),TRUE),"")</f>
        <v/>
      </c>
      <c r="O23" s="109" t="e">
        <f t="shared" ca="1" si="0"/>
        <v>#VALUE!</v>
      </c>
      <c r="P23" s="114" t="e">
        <f t="shared" ca="1" si="4"/>
        <v>#VALUE!</v>
      </c>
      <c r="Q23" s="109" t="e">
        <f t="shared" ca="1" si="1"/>
        <v>#VALUE!</v>
      </c>
      <c r="R23" s="102" t="e">
        <f t="shared" ca="1" si="2"/>
        <v>#REF!</v>
      </c>
    </row>
    <row r="24" spans="1:18" ht="11.7">
      <c r="A24" s="86" t="s">
        <v>15</v>
      </c>
      <c r="B24" s="86"/>
      <c r="C24" s="87"/>
      <c r="D24" s="86"/>
      <c r="E24" s="86"/>
      <c r="F24" s="86">
        <f>SUM(F3:F23)</f>
        <v>0</v>
      </c>
      <c r="G24" s="227"/>
      <c r="H24" s="228" t="e">
        <f>H12+H23</f>
        <v>#REF!</v>
      </c>
      <c r="I24" s="229" t="e">
        <f>SUM(I3:I23)</f>
        <v>#REF!</v>
      </c>
      <c r="J24" s="73"/>
      <c r="K24" s="88"/>
      <c r="L24" s="73"/>
      <c r="M24" s="115" t="s">
        <v>23</v>
      </c>
      <c r="N24" s="116"/>
      <c r="O24" s="112" t="e">
        <f ca="1">SUBTOTAL(9,O3:O23)</f>
        <v>#VALUE!</v>
      </c>
      <c r="P24" s="112" t="e">
        <f t="shared" ref="P24:Q24" ca="1" si="8">SUBTOTAL(9,P3:P23)</f>
        <v>#VALUE!</v>
      </c>
      <c r="Q24" s="112" t="e">
        <f t="shared" ca="1" si="8"/>
        <v>#VALUE!</v>
      </c>
      <c r="R24" s="101"/>
    </row>
    <row r="25" spans="1:18" ht="11.7">
      <c r="A25" s="89"/>
      <c r="B25" s="89"/>
      <c r="C25" s="90"/>
      <c r="D25" s="89"/>
      <c r="E25" s="89"/>
      <c r="F25" s="89"/>
      <c r="G25" s="91"/>
      <c r="H25" s="92"/>
      <c r="I25" s="93"/>
      <c r="J25" s="73"/>
      <c r="K25" s="88"/>
      <c r="L25" s="73"/>
      <c r="M25" s="24"/>
      <c r="N25" s="24"/>
      <c r="R25" s="103"/>
    </row>
    <row r="26" spans="1:18" ht="11.7">
      <c r="A26" s="72"/>
      <c r="B26" s="72"/>
      <c r="C26" s="71"/>
      <c r="D26" s="72"/>
      <c r="E26" s="72"/>
      <c r="F26" s="72"/>
      <c r="H26" s="94"/>
      <c r="I26" s="95"/>
      <c r="J26" s="73"/>
      <c r="L26" s="73"/>
      <c r="M26" s="133" t="s">
        <v>103</v>
      </c>
      <c r="N26" s="134"/>
      <c r="O26" s="148"/>
      <c r="P26" s="113">
        <f>0.56*O26</f>
        <v>0</v>
      </c>
      <c r="Q26" s="112">
        <f t="shared" ref="Q26" si="9">O26+P26</f>
        <v>0</v>
      </c>
      <c r="R26" s="21"/>
    </row>
    <row r="27" spans="1:18" ht="11.7">
      <c r="A27" s="72"/>
      <c r="B27" s="72"/>
      <c r="C27" s="71"/>
      <c r="D27" s="72"/>
      <c r="E27" s="72"/>
      <c r="F27" s="72"/>
      <c r="G27" s="67"/>
      <c r="H27" s="94"/>
      <c r="I27" s="95"/>
      <c r="J27" s="73"/>
      <c r="L27" s="73"/>
      <c r="M27" s="73"/>
      <c r="N27" s="73"/>
      <c r="O27" s="73"/>
      <c r="P27" s="108"/>
      <c r="Q27" s="73"/>
      <c r="R27" s="21"/>
    </row>
    <row r="28" spans="1:18" ht="11.7">
      <c r="A28" s="72"/>
      <c r="B28" s="72"/>
      <c r="C28" s="71"/>
      <c r="D28" s="72"/>
      <c r="E28" s="72"/>
      <c r="F28" s="72"/>
      <c r="G28" s="73"/>
      <c r="H28" s="94"/>
      <c r="I28" s="95"/>
      <c r="J28" s="73"/>
      <c r="L28" s="73"/>
      <c r="M28" s="220" t="s">
        <v>104</v>
      </c>
      <c r="N28" s="221"/>
      <c r="O28" s="221"/>
      <c r="P28" s="222"/>
      <c r="Q28" s="223"/>
      <c r="R28" s="21"/>
    </row>
    <row r="29" spans="1:18" ht="11.7">
      <c r="A29" s="72"/>
      <c r="B29" s="72"/>
      <c r="C29" s="71"/>
      <c r="D29" s="72"/>
      <c r="E29" s="72"/>
      <c r="F29" s="72"/>
      <c r="G29" s="73"/>
      <c r="H29" s="94"/>
      <c r="I29" s="95"/>
      <c r="J29" s="73"/>
      <c r="L29" s="73"/>
      <c r="M29" s="29"/>
      <c r="N29" s="27"/>
      <c r="O29" s="224">
        <f>N29*0.5</f>
        <v>0</v>
      </c>
      <c r="P29" s="111">
        <f>0.56*O29</f>
        <v>0</v>
      </c>
      <c r="Q29" s="110">
        <f>O29+P29</f>
        <v>0</v>
      </c>
      <c r="R29" s="21"/>
    </row>
    <row r="30" spans="1:18" ht="11.7">
      <c r="A30" s="72"/>
      <c r="B30" s="72"/>
      <c r="C30" s="71"/>
      <c r="D30" s="72"/>
      <c r="E30" s="72"/>
      <c r="F30" s="72"/>
      <c r="G30" s="73"/>
      <c r="H30" s="94"/>
      <c r="I30" s="95"/>
      <c r="J30" s="73"/>
      <c r="K30" s="97"/>
      <c r="L30" s="73"/>
      <c r="M30" s="29"/>
      <c r="N30" s="27"/>
      <c r="O30" s="224">
        <f>N30*0.5</f>
        <v>0</v>
      </c>
      <c r="P30" s="111">
        <f t="shared" ref="P30" si="10">0.56*O30</f>
        <v>0</v>
      </c>
      <c r="Q30" s="110">
        <f t="shared" ref="Q30" si="11">O30+P30</f>
        <v>0</v>
      </c>
      <c r="R30" s="21"/>
    </row>
    <row r="31" spans="1:18" ht="11.7">
      <c r="A31" s="72"/>
      <c r="B31" s="72"/>
      <c r="C31" s="71"/>
      <c r="D31" s="72"/>
      <c r="E31" s="72"/>
      <c r="F31" s="72"/>
      <c r="G31" s="73"/>
      <c r="H31" s="94"/>
      <c r="I31" s="95"/>
      <c r="J31" s="73"/>
      <c r="L31" s="73"/>
      <c r="M31" s="115" t="s">
        <v>24</v>
      </c>
      <c r="N31" s="116"/>
      <c r="O31" s="112">
        <f>SUBTOTAL(9,O29:O30)</f>
        <v>0</v>
      </c>
      <c r="P31" s="113">
        <f>SUBTOTAL(9,P29:P30)</f>
        <v>0</v>
      </c>
      <c r="Q31" s="112">
        <f>SUBTOTAL(9,Q29:Q30)</f>
        <v>0</v>
      </c>
      <c r="R31" s="22"/>
    </row>
    <row r="32" spans="1:18" ht="11.7">
      <c r="A32" s="72"/>
      <c r="B32" s="72"/>
      <c r="C32" s="71"/>
      <c r="D32" s="72"/>
      <c r="E32" s="72"/>
      <c r="F32" s="72"/>
      <c r="G32" s="73"/>
      <c r="H32" s="94"/>
      <c r="I32" s="95"/>
      <c r="J32" s="73"/>
      <c r="L32" s="73"/>
      <c r="M32" s="73"/>
      <c r="N32" s="73"/>
      <c r="O32" s="73"/>
      <c r="P32" s="73"/>
      <c r="Q32" s="73"/>
      <c r="R32" s="73"/>
    </row>
    <row r="33" spans="1:18" ht="11.7">
      <c r="A33" s="72"/>
      <c r="B33" s="72"/>
      <c r="C33" s="71"/>
      <c r="D33" s="72"/>
      <c r="E33" s="72"/>
      <c r="F33" s="72"/>
      <c r="G33" s="73"/>
      <c r="H33" s="94"/>
      <c r="I33" s="95"/>
      <c r="J33" s="73"/>
      <c r="L33" s="73"/>
      <c r="M33" s="115" t="s">
        <v>25</v>
      </c>
      <c r="N33" s="115"/>
      <c r="O33" s="117" t="e">
        <f ca="1">O24+O26+O31</f>
        <v>#VALUE!</v>
      </c>
      <c r="P33" s="117" t="e">
        <f t="shared" ref="P33:Q33" ca="1" si="12">P24+P26+P31</f>
        <v>#VALUE!</v>
      </c>
      <c r="Q33" s="117" t="e">
        <f t="shared" ca="1" si="12"/>
        <v>#VALUE!</v>
      </c>
      <c r="R33" s="21"/>
    </row>
    <row r="34" spans="1:18" ht="11.7">
      <c r="A34" s="72"/>
      <c r="B34" s="72"/>
      <c r="C34" s="71"/>
      <c r="D34" s="72"/>
      <c r="E34" s="72"/>
      <c r="F34" s="72"/>
      <c r="G34" s="73"/>
      <c r="H34" s="94"/>
      <c r="I34" s="95"/>
      <c r="J34" s="73"/>
      <c r="L34" s="73"/>
      <c r="M34" s="99"/>
      <c r="N34" s="99"/>
      <c r="O34" s="99"/>
      <c r="P34" s="99"/>
      <c r="Q34" s="99"/>
      <c r="R34" s="99"/>
    </row>
    <row r="35" spans="1:18" ht="11.7">
      <c r="O35" s="25"/>
      <c r="P35" s="25"/>
      <c r="Q35" s="25"/>
      <c r="R35" s="101"/>
    </row>
    <row r="36" spans="1:18" ht="12.75" customHeight="1">
      <c r="O36" s="120"/>
      <c r="P36" s="120"/>
      <c r="Q36" s="120"/>
      <c r="R36" s="101"/>
    </row>
    <row r="37" spans="1:18" ht="12.75" customHeight="1">
      <c r="O37" s="25"/>
      <c r="P37" s="106"/>
      <c r="Q37" s="25"/>
    </row>
    <row r="38" spans="1:18" ht="12.75" customHeight="1">
      <c r="O38" s="25"/>
      <c r="P38" s="106"/>
      <c r="Q38" s="25"/>
    </row>
    <row r="39" spans="1:18" ht="12.75" customHeight="1">
      <c r="O39" s="25"/>
      <c r="P39" s="106"/>
      <c r="Q39" s="25"/>
    </row>
    <row r="40" spans="1:18" ht="12.75" customHeight="1"/>
    <row r="41" spans="1:18" ht="12.75" customHeight="1">
      <c r="R41" s="105"/>
    </row>
    <row r="42" spans="1:18" ht="12.75" customHeight="1"/>
    <row r="43" spans="1:18" ht="12.75" customHeight="1"/>
    <row r="44" spans="1:18" ht="12.75" customHeight="1"/>
    <row r="45" spans="1:18" ht="12.75" customHeight="1"/>
    <row r="46" spans="1:18" ht="12.75" customHeight="1"/>
    <row r="47" spans="1:18" ht="12.75" customHeight="1"/>
    <row r="48" spans="1: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R998"/>
  <sheetViews>
    <sheetView showGridLines="0" workbookViewId="0">
      <pane ySplit="2" topLeftCell="A17" activePane="bottomLeft" state="frozen"/>
      <selection activeCell="P21" sqref="P21"/>
      <selection pane="bottomLeft" activeCell="G3" sqref="G3:I24"/>
    </sheetView>
  </sheetViews>
  <sheetFormatPr defaultColWidth="14.38671875" defaultRowHeight="15" customHeight="1"/>
  <cols>
    <col min="1" max="1" width="6.88671875" style="75" customWidth="1"/>
    <col min="2" max="2" width="8.44140625" style="75" bestFit="1" customWidth="1"/>
    <col min="3" max="3" width="7.6640625" style="98" customWidth="1"/>
    <col min="4" max="4" width="33.109375" style="75" bestFit="1" customWidth="1"/>
    <col min="5" max="5" width="8.21875" style="75" customWidth="1"/>
    <col min="6" max="6" width="4.109375" style="75" bestFit="1" customWidth="1"/>
    <col min="7" max="7" width="6.94140625" style="99" bestFit="1" customWidth="1"/>
    <col min="8" max="8" width="9" style="75" bestFit="1" customWidth="1"/>
    <col min="9" max="9" width="9.44140625" style="99" bestFit="1" customWidth="1"/>
    <col min="10" max="10" width="2.27734375" style="99" customWidth="1"/>
    <col min="11" max="11" width="3.33203125" style="96" customWidth="1"/>
    <col min="12" max="12" width="2.27734375" style="99" customWidth="1"/>
    <col min="13" max="13" width="29.71875" style="28" bestFit="1" customWidth="1"/>
    <col min="14" max="14" width="11.38671875" style="28" customWidth="1"/>
    <col min="15" max="15" width="9.38671875" style="28" customWidth="1"/>
    <col min="16" max="16" width="7.609375" style="107" bestFit="1" customWidth="1"/>
    <col min="17" max="17" width="8.609375" style="28" bestFit="1" customWidth="1"/>
    <col min="18" max="18" width="49.88671875" style="104" customWidth="1"/>
    <col min="19" max="29" width="17.1640625" style="75" customWidth="1"/>
    <col min="30" max="16384" width="14.38671875" style="75"/>
  </cols>
  <sheetData>
    <row r="1" spans="1:18" ht="15.75" customHeight="1">
      <c r="A1" s="69" t="s">
        <v>108</v>
      </c>
      <c r="B1" s="70"/>
      <c r="C1" s="71"/>
      <c r="D1" s="72"/>
      <c r="E1" s="72"/>
      <c r="F1" s="72"/>
      <c r="G1" s="73"/>
      <c r="H1" s="68"/>
      <c r="I1" s="73"/>
      <c r="J1" s="73"/>
      <c r="K1" s="74"/>
      <c r="L1" s="73"/>
      <c r="M1" s="24"/>
      <c r="N1" s="24"/>
      <c r="O1" s="25"/>
      <c r="P1" s="106"/>
      <c r="Q1" s="25"/>
      <c r="R1" s="101"/>
    </row>
    <row r="2" spans="1:18" ht="23.4">
      <c r="A2" s="76" t="s">
        <v>83</v>
      </c>
      <c r="B2" s="76" t="s">
        <v>0</v>
      </c>
      <c r="C2" s="76" t="s">
        <v>1</v>
      </c>
      <c r="D2" s="76" t="s">
        <v>2</v>
      </c>
      <c r="E2" s="76" t="s">
        <v>3</v>
      </c>
      <c r="F2" s="76" t="s">
        <v>4</v>
      </c>
      <c r="G2" s="77" t="s">
        <v>5</v>
      </c>
      <c r="H2" s="76" t="s">
        <v>6</v>
      </c>
      <c r="I2" s="77" t="s">
        <v>7</v>
      </c>
      <c r="J2" s="73"/>
      <c r="K2" s="74"/>
      <c r="L2" s="73"/>
      <c r="M2" s="118" t="s">
        <v>75</v>
      </c>
      <c r="N2" s="118" t="s">
        <v>10</v>
      </c>
      <c r="O2" s="118" t="s">
        <v>76</v>
      </c>
      <c r="P2" s="119" t="s">
        <v>14</v>
      </c>
      <c r="Q2" s="118" t="s">
        <v>15</v>
      </c>
      <c r="R2" s="101"/>
    </row>
    <row r="3" spans="1:18" ht="12.75" customHeight="1">
      <c r="A3" s="100"/>
      <c r="B3" s="83"/>
      <c r="C3" s="79"/>
      <c r="D3" s="80"/>
      <c r="E3" s="16"/>
      <c r="F3" s="81"/>
      <c r="G3" s="225">
        <f>Budget!B10</f>
        <v>0</v>
      </c>
      <c r="H3" s="226" t="e">
        <f>Budget!#REF!</f>
        <v>#REF!</v>
      </c>
      <c r="I3" s="225" t="e">
        <f>F3*G3*H3</f>
        <v>#REF!</v>
      </c>
      <c r="J3" s="73"/>
      <c r="K3" s="82"/>
      <c r="L3" s="73"/>
      <c r="M3" s="26"/>
      <c r="N3" s="27" t="str">
        <f ca="1">IF(ISBLANK(M3)=FALSE,VLOOKUP(H3,'Schedule 2322 Salaries'!$A$3:$F$27,COLUMN(INDIRECT(M3)),TRUE),"")</f>
        <v/>
      </c>
      <c r="O3" s="109" t="e">
        <f t="shared" ref="O3:O23" ca="1" si="0">N3*F3</f>
        <v>#VALUE!</v>
      </c>
      <c r="P3" s="114" t="e">
        <f ca="1">0.0765*O3</f>
        <v>#VALUE!</v>
      </c>
      <c r="Q3" s="109" t="e">
        <f t="shared" ref="Q3:Q23" ca="1" si="1">O3+P3</f>
        <v>#VALUE!</v>
      </c>
      <c r="R3" s="102" t="e">
        <f t="shared" ref="R3:R23" ca="1" si="2">CONCATENATE("Pay per sched. 2322 for ",H3," students and ",F3, " unit with ",P3/O3*100,"% benefits")</f>
        <v>#REF!</v>
      </c>
    </row>
    <row r="4" spans="1:18" ht="12.75" customHeight="1">
      <c r="A4" s="100"/>
      <c r="B4" s="83"/>
      <c r="C4" s="79"/>
      <c r="D4" s="80"/>
      <c r="E4" s="16"/>
      <c r="F4" s="81"/>
      <c r="G4" s="225">
        <f>G3</f>
        <v>0</v>
      </c>
      <c r="H4" s="226" t="e">
        <f>Budget!#REF!</f>
        <v>#REF!</v>
      </c>
      <c r="I4" s="225" t="e">
        <f t="shared" ref="I4:I23" si="3">F4*G4*H4</f>
        <v>#REF!</v>
      </c>
      <c r="J4" s="73"/>
      <c r="K4" s="82"/>
      <c r="L4" s="73"/>
      <c r="M4" s="26"/>
      <c r="N4" s="27" t="str">
        <f ca="1">IF(ISBLANK(M4)=FALSE,VLOOKUP(H4,'Schedule 2322 Salaries'!$A$3:$F$27,COLUMN(INDIRECT(M4)),TRUE),"")</f>
        <v/>
      </c>
      <c r="O4" s="109" t="e">
        <f t="shared" ca="1" si="0"/>
        <v>#VALUE!</v>
      </c>
      <c r="P4" s="114" t="e">
        <f t="shared" ref="P4:P23" ca="1" si="4">0.0765*O4</f>
        <v>#VALUE!</v>
      </c>
      <c r="Q4" s="109" t="e">
        <f t="shared" ca="1" si="1"/>
        <v>#VALUE!</v>
      </c>
      <c r="R4" s="102" t="e">
        <f t="shared" ca="1" si="2"/>
        <v>#REF!</v>
      </c>
    </row>
    <row r="5" spans="1:18" ht="12.75" customHeight="1">
      <c r="A5" s="100"/>
      <c r="B5" s="83"/>
      <c r="C5" s="79"/>
      <c r="D5" s="80"/>
      <c r="E5" s="16"/>
      <c r="F5" s="81"/>
      <c r="G5" s="225">
        <f t="shared" ref="G5:G12" si="5">G4</f>
        <v>0</v>
      </c>
      <c r="H5" s="226" t="e">
        <f>Budget!#REF!</f>
        <v>#REF!</v>
      </c>
      <c r="I5" s="225" t="e">
        <f t="shared" si="3"/>
        <v>#REF!</v>
      </c>
      <c r="J5" s="73"/>
      <c r="K5" s="82"/>
      <c r="L5" s="73"/>
      <c r="M5" s="26"/>
      <c r="N5" s="27" t="str">
        <f ca="1">IF(ISBLANK(M5)=FALSE,VLOOKUP(H5,'Schedule 2322 Salaries'!$A$3:$F$27,COLUMN(INDIRECT(M5)),TRUE),"")</f>
        <v/>
      </c>
      <c r="O5" s="109" t="e">
        <f t="shared" ca="1" si="0"/>
        <v>#VALUE!</v>
      </c>
      <c r="P5" s="114" t="e">
        <f t="shared" ca="1" si="4"/>
        <v>#VALUE!</v>
      </c>
      <c r="Q5" s="109" t="e">
        <f t="shared" ca="1" si="1"/>
        <v>#VALUE!</v>
      </c>
      <c r="R5" s="102" t="e">
        <f t="shared" ca="1" si="2"/>
        <v>#REF!</v>
      </c>
    </row>
    <row r="6" spans="1:18" ht="12.75" customHeight="1">
      <c r="A6" s="100"/>
      <c r="B6" s="83"/>
      <c r="C6" s="79"/>
      <c r="D6" s="80"/>
      <c r="E6" s="16"/>
      <c r="F6" s="81"/>
      <c r="G6" s="225">
        <f t="shared" si="5"/>
        <v>0</v>
      </c>
      <c r="H6" s="226" t="e">
        <f>Budget!#REF!</f>
        <v>#REF!</v>
      </c>
      <c r="I6" s="225" t="e">
        <f t="shared" si="3"/>
        <v>#REF!</v>
      </c>
      <c r="J6" s="73"/>
      <c r="K6" s="74"/>
      <c r="L6" s="73"/>
      <c r="M6" s="26"/>
      <c r="N6" s="27" t="str">
        <f ca="1">IF(ISBLANK(M6)=FALSE,VLOOKUP(H6,'Schedule 2322 Salaries'!$A$3:$F$27,COLUMN(INDIRECT(M6)),TRUE),"")</f>
        <v/>
      </c>
      <c r="O6" s="109" t="e">
        <f t="shared" ca="1" si="0"/>
        <v>#VALUE!</v>
      </c>
      <c r="P6" s="114" t="e">
        <f t="shared" ca="1" si="4"/>
        <v>#VALUE!</v>
      </c>
      <c r="Q6" s="109" t="e">
        <f t="shared" ca="1" si="1"/>
        <v>#VALUE!</v>
      </c>
      <c r="R6" s="102" t="e">
        <f t="shared" ca="1" si="2"/>
        <v>#REF!</v>
      </c>
    </row>
    <row r="7" spans="1:18" ht="12.75" customHeight="1">
      <c r="A7" s="100"/>
      <c r="B7" s="83"/>
      <c r="C7" s="79"/>
      <c r="D7" s="80"/>
      <c r="E7" s="16"/>
      <c r="F7" s="81"/>
      <c r="G7" s="225">
        <f t="shared" si="5"/>
        <v>0</v>
      </c>
      <c r="H7" s="226" t="e">
        <f>Budget!#REF!</f>
        <v>#REF!</v>
      </c>
      <c r="I7" s="225" t="e">
        <f t="shared" si="3"/>
        <v>#REF!</v>
      </c>
      <c r="J7" s="73"/>
      <c r="K7" s="74"/>
      <c r="L7" s="73"/>
      <c r="M7" s="26"/>
      <c r="N7" s="27" t="str">
        <f ca="1">IF(ISBLANK(M7)=FALSE,VLOOKUP(H7,'Schedule 2322 Salaries'!$A$3:$F$27,COLUMN(INDIRECT(M7)),TRUE),"")</f>
        <v/>
      </c>
      <c r="O7" s="109" t="e">
        <f t="shared" ca="1" si="0"/>
        <v>#VALUE!</v>
      </c>
      <c r="P7" s="114" t="e">
        <f t="shared" ca="1" si="4"/>
        <v>#VALUE!</v>
      </c>
      <c r="Q7" s="109" t="e">
        <f t="shared" ca="1" si="1"/>
        <v>#VALUE!</v>
      </c>
      <c r="R7" s="102" t="e">
        <f t="shared" ca="1" si="2"/>
        <v>#REF!</v>
      </c>
    </row>
    <row r="8" spans="1:18" ht="12.75" customHeight="1">
      <c r="A8" s="100"/>
      <c r="B8" s="83"/>
      <c r="C8" s="84"/>
      <c r="D8" s="80"/>
      <c r="E8" s="16"/>
      <c r="F8" s="81"/>
      <c r="G8" s="225">
        <f t="shared" si="5"/>
        <v>0</v>
      </c>
      <c r="H8" s="226" t="e">
        <f>Budget!#REF!</f>
        <v>#REF!</v>
      </c>
      <c r="I8" s="225" t="e">
        <f t="shared" si="3"/>
        <v>#REF!</v>
      </c>
      <c r="J8" s="73"/>
      <c r="K8" s="74"/>
      <c r="L8" s="73"/>
      <c r="M8" s="26"/>
      <c r="N8" s="27" t="str">
        <f ca="1">IF(ISBLANK(M8)=FALSE,VLOOKUP(H8,'Schedule 2322 Salaries'!$A$3:$F$27,COLUMN(INDIRECT(M8)),TRUE),"")</f>
        <v/>
      </c>
      <c r="O8" s="109" t="e">
        <f t="shared" ca="1" si="0"/>
        <v>#VALUE!</v>
      </c>
      <c r="P8" s="114" t="e">
        <f t="shared" ca="1" si="4"/>
        <v>#VALUE!</v>
      </c>
      <c r="Q8" s="109" t="e">
        <f t="shared" ca="1" si="1"/>
        <v>#VALUE!</v>
      </c>
      <c r="R8" s="102" t="e">
        <f t="shared" ca="1" si="2"/>
        <v>#REF!</v>
      </c>
    </row>
    <row r="9" spans="1:18" ht="12.75" customHeight="1">
      <c r="A9" s="100"/>
      <c r="B9" s="83"/>
      <c r="C9" s="79"/>
      <c r="D9" s="85"/>
      <c r="E9" s="16"/>
      <c r="F9" s="81"/>
      <c r="G9" s="225">
        <f t="shared" si="5"/>
        <v>0</v>
      </c>
      <c r="H9" s="226" t="e">
        <f>Budget!#REF!</f>
        <v>#REF!</v>
      </c>
      <c r="I9" s="225" t="e">
        <f t="shared" si="3"/>
        <v>#REF!</v>
      </c>
      <c r="J9" s="73"/>
      <c r="K9" s="74"/>
      <c r="L9" s="73"/>
      <c r="M9" s="26"/>
      <c r="N9" s="27" t="str">
        <f ca="1">IF(ISBLANK(M9)=FALSE,VLOOKUP(H9,'Schedule 2322 Salaries'!$A$3:$F$27,COLUMN(INDIRECT(M9)),TRUE),"")</f>
        <v/>
      </c>
      <c r="O9" s="109" t="e">
        <f t="shared" ca="1" si="0"/>
        <v>#VALUE!</v>
      </c>
      <c r="P9" s="114" t="e">
        <f t="shared" ca="1" si="4"/>
        <v>#VALUE!</v>
      </c>
      <c r="Q9" s="109" t="e">
        <f t="shared" ca="1" si="1"/>
        <v>#VALUE!</v>
      </c>
      <c r="R9" s="102" t="e">
        <f t="shared" ca="1" si="2"/>
        <v>#REF!</v>
      </c>
    </row>
    <row r="10" spans="1:18" ht="12.75" customHeight="1">
      <c r="A10" s="100"/>
      <c r="B10" s="83"/>
      <c r="C10" s="79"/>
      <c r="D10" s="85"/>
      <c r="E10" s="16"/>
      <c r="F10" s="81"/>
      <c r="G10" s="225">
        <f t="shared" si="5"/>
        <v>0</v>
      </c>
      <c r="H10" s="226" t="e">
        <f>Budget!#REF!</f>
        <v>#REF!</v>
      </c>
      <c r="I10" s="225" t="e">
        <f t="shared" si="3"/>
        <v>#REF!</v>
      </c>
      <c r="J10" s="73"/>
      <c r="K10" s="74"/>
      <c r="L10" s="73"/>
      <c r="M10" s="26"/>
      <c r="N10" s="27" t="str">
        <f ca="1">IF(ISBLANK(M10)=FALSE,VLOOKUP(H10,'Schedule 2322 Salaries'!$A$3:$F$27,COLUMN(INDIRECT(M10)),TRUE),"")</f>
        <v/>
      </c>
      <c r="O10" s="109" t="e">
        <f t="shared" ca="1" si="0"/>
        <v>#VALUE!</v>
      </c>
      <c r="P10" s="114" t="e">
        <f t="shared" ca="1" si="4"/>
        <v>#VALUE!</v>
      </c>
      <c r="Q10" s="109" t="e">
        <f t="shared" ca="1" si="1"/>
        <v>#VALUE!</v>
      </c>
      <c r="R10" s="102" t="e">
        <f t="shared" ca="1" si="2"/>
        <v>#REF!</v>
      </c>
    </row>
    <row r="11" spans="1:18" ht="12.75" customHeight="1">
      <c r="A11" s="100"/>
      <c r="B11" s="83"/>
      <c r="C11" s="79"/>
      <c r="D11" s="85"/>
      <c r="E11" s="16"/>
      <c r="F11" s="81"/>
      <c r="G11" s="225">
        <f t="shared" si="5"/>
        <v>0</v>
      </c>
      <c r="H11" s="226" t="e">
        <f>Budget!#REF!</f>
        <v>#REF!</v>
      </c>
      <c r="I11" s="225" t="e">
        <f t="shared" si="3"/>
        <v>#REF!</v>
      </c>
      <c r="J11" s="73"/>
      <c r="K11" s="74"/>
      <c r="L11" s="73"/>
      <c r="M11" s="26"/>
      <c r="N11" s="27" t="str">
        <f ca="1">IF(ISBLANK(M11)=FALSE,VLOOKUP(H11,'Schedule 2322 Salaries'!$A$3:$F$27,COLUMN(INDIRECT(M11)),TRUE),"")</f>
        <v/>
      </c>
      <c r="O11" s="109" t="e">
        <f t="shared" ca="1" si="0"/>
        <v>#VALUE!</v>
      </c>
      <c r="P11" s="114" t="e">
        <f t="shared" ca="1" si="4"/>
        <v>#VALUE!</v>
      </c>
      <c r="Q11" s="109" t="e">
        <f t="shared" ca="1" si="1"/>
        <v>#VALUE!</v>
      </c>
      <c r="R11" s="102" t="e">
        <f t="shared" ca="1" si="2"/>
        <v>#REF!</v>
      </c>
    </row>
    <row r="12" spans="1:18" ht="12.75" customHeight="1">
      <c r="A12" s="100"/>
      <c r="B12" s="83"/>
      <c r="C12" s="79"/>
      <c r="D12" s="80"/>
      <c r="E12" s="16"/>
      <c r="F12" s="81"/>
      <c r="G12" s="225">
        <f t="shared" si="5"/>
        <v>0</v>
      </c>
      <c r="H12" s="226" t="e">
        <f>Budget!#REF!</f>
        <v>#REF!</v>
      </c>
      <c r="I12" s="225" t="e">
        <f t="shared" si="3"/>
        <v>#REF!</v>
      </c>
      <c r="J12" s="73"/>
      <c r="K12" s="74"/>
      <c r="L12" s="73"/>
      <c r="M12" s="26"/>
      <c r="N12" s="27" t="str">
        <f ca="1">IF(ISBLANK(M12)=FALSE,VLOOKUP(H12,'Schedule 2322 Salaries'!$A$3:$F$27,COLUMN(INDIRECT(M12)),TRUE),"")</f>
        <v/>
      </c>
      <c r="O12" s="109" t="e">
        <f t="shared" ca="1" si="0"/>
        <v>#VALUE!</v>
      </c>
      <c r="P12" s="114" t="e">
        <f t="shared" ca="1" si="4"/>
        <v>#VALUE!</v>
      </c>
      <c r="Q12" s="109" t="e">
        <f t="shared" ca="1" si="1"/>
        <v>#VALUE!</v>
      </c>
      <c r="R12" s="102" t="e">
        <f t="shared" ca="1" si="2"/>
        <v>#REF!</v>
      </c>
    </row>
    <row r="13" spans="1:18" ht="12.75" customHeight="1">
      <c r="A13" s="100"/>
      <c r="B13" s="83"/>
      <c r="C13" s="79"/>
      <c r="D13" s="80"/>
      <c r="E13" s="16"/>
      <c r="F13" s="81"/>
      <c r="G13" s="225">
        <f>Budget!C10</f>
        <v>0</v>
      </c>
      <c r="H13" s="226" t="e">
        <f>Budget!#REF!</f>
        <v>#REF!</v>
      </c>
      <c r="I13" s="225" t="e">
        <f t="shared" si="3"/>
        <v>#REF!</v>
      </c>
      <c r="J13" s="73"/>
      <c r="K13" s="74"/>
      <c r="L13" s="73"/>
      <c r="M13" s="26"/>
      <c r="N13" s="27" t="str">
        <f ca="1">IF(ISBLANK(M13)=FALSE,VLOOKUP(H13,'Schedule 2322 Salaries'!$A$3:$F$27,COLUMN(INDIRECT(M13)),TRUE),"")</f>
        <v/>
      </c>
      <c r="O13" s="109" t="e">
        <f t="shared" ca="1" si="0"/>
        <v>#VALUE!</v>
      </c>
      <c r="P13" s="114" t="e">
        <f t="shared" ca="1" si="4"/>
        <v>#VALUE!</v>
      </c>
      <c r="Q13" s="109" t="e">
        <f t="shared" ref="Q13:Q22" ca="1" si="6">O13+P13</f>
        <v>#VALUE!</v>
      </c>
      <c r="R13" s="102" t="e">
        <f t="shared" ca="1" si="2"/>
        <v>#REF!</v>
      </c>
    </row>
    <row r="14" spans="1:18" ht="11.7">
      <c r="A14" s="100"/>
      <c r="B14" s="83"/>
      <c r="C14" s="79"/>
      <c r="D14" s="80"/>
      <c r="E14" s="16"/>
      <c r="F14" s="81"/>
      <c r="G14" s="225">
        <f>G13</f>
        <v>0</v>
      </c>
      <c r="H14" s="226" t="e">
        <f>Budget!#REF!</f>
        <v>#REF!</v>
      </c>
      <c r="I14" s="225" t="e">
        <f t="shared" si="3"/>
        <v>#REF!</v>
      </c>
      <c r="J14" s="73"/>
      <c r="K14" s="74"/>
      <c r="L14" s="73"/>
      <c r="M14" s="26"/>
      <c r="N14" s="27" t="str">
        <f ca="1">IF(ISBLANK(M14)=FALSE,VLOOKUP(H14,'Schedule 2322 Salaries'!$A$3:$F$27,COLUMN(INDIRECT(M14)),TRUE),"")</f>
        <v/>
      </c>
      <c r="O14" s="109" t="e">
        <f t="shared" ca="1" si="0"/>
        <v>#VALUE!</v>
      </c>
      <c r="P14" s="114" t="e">
        <f t="shared" ca="1" si="4"/>
        <v>#VALUE!</v>
      </c>
      <c r="Q14" s="109" t="e">
        <f t="shared" ca="1" si="6"/>
        <v>#VALUE!</v>
      </c>
      <c r="R14" s="102" t="e">
        <f t="shared" ca="1" si="2"/>
        <v>#REF!</v>
      </c>
    </row>
    <row r="15" spans="1:18" ht="11.7">
      <c r="A15" s="100"/>
      <c r="B15" s="83"/>
      <c r="C15" s="79"/>
      <c r="D15" s="80"/>
      <c r="E15" s="16"/>
      <c r="F15" s="81"/>
      <c r="G15" s="225">
        <f t="shared" ref="G15:G23" si="7">G14</f>
        <v>0</v>
      </c>
      <c r="H15" s="226" t="e">
        <f>Budget!#REF!</f>
        <v>#REF!</v>
      </c>
      <c r="I15" s="225" t="e">
        <f t="shared" si="3"/>
        <v>#REF!</v>
      </c>
      <c r="J15" s="73"/>
      <c r="K15" s="74"/>
      <c r="L15" s="73"/>
      <c r="M15" s="26"/>
      <c r="N15" s="27" t="str">
        <f ca="1">IF(ISBLANK(M15)=FALSE,VLOOKUP(H15,'Schedule 2322 Salaries'!$A$3:$F$27,COLUMN(INDIRECT(M15)),TRUE),"")</f>
        <v/>
      </c>
      <c r="O15" s="109" t="e">
        <f t="shared" ca="1" si="0"/>
        <v>#VALUE!</v>
      </c>
      <c r="P15" s="114" t="e">
        <f t="shared" ca="1" si="4"/>
        <v>#VALUE!</v>
      </c>
      <c r="Q15" s="109" t="e">
        <f t="shared" ca="1" si="6"/>
        <v>#VALUE!</v>
      </c>
      <c r="R15" s="102" t="e">
        <f t="shared" ca="1" si="2"/>
        <v>#REF!</v>
      </c>
    </row>
    <row r="16" spans="1:18" ht="11.7">
      <c r="A16" s="100"/>
      <c r="B16" s="83"/>
      <c r="C16" s="79"/>
      <c r="D16" s="80"/>
      <c r="E16" s="16"/>
      <c r="F16" s="81"/>
      <c r="G16" s="225">
        <f t="shared" si="7"/>
        <v>0</v>
      </c>
      <c r="H16" s="226" t="e">
        <f>Budget!#REF!</f>
        <v>#REF!</v>
      </c>
      <c r="I16" s="225" t="e">
        <f t="shared" si="3"/>
        <v>#REF!</v>
      </c>
      <c r="J16" s="73"/>
      <c r="K16" s="74"/>
      <c r="L16" s="73"/>
      <c r="M16" s="26"/>
      <c r="N16" s="27" t="str">
        <f ca="1">IF(ISBLANK(M16)=FALSE,VLOOKUP(H16,'Schedule 2322 Salaries'!$A$3:$F$27,COLUMN(INDIRECT(M16)),TRUE),"")</f>
        <v/>
      </c>
      <c r="O16" s="109" t="e">
        <f t="shared" ca="1" si="0"/>
        <v>#VALUE!</v>
      </c>
      <c r="P16" s="114" t="e">
        <f t="shared" ca="1" si="4"/>
        <v>#VALUE!</v>
      </c>
      <c r="Q16" s="109" t="e">
        <f t="shared" ca="1" si="6"/>
        <v>#VALUE!</v>
      </c>
      <c r="R16" s="102" t="e">
        <f t="shared" ca="1" si="2"/>
        <v>#REF!</v>
      </c>
    </row>
    <row r="17" spans="1:18" ht="11.7">
      <c r="A17" s="100"/>
      <c r="B17" s="83"/>
      <c r="C17" s="79"/>
      <c r="D17" s="80"/>
      <c r="E17" s="16"/>
      <c r="F17" s="81"/>
      <c r="G17" s="225">
        <f t="shared" si="7"/>
        <v>0</v>
      </c>
      <c r="H17" s="226" t="e">
        <f>Budget!#REF!</f>
        <v>#REF!</v>
      </c>
      <c r="I17" s="225" t="e">
        <f t="shared" si="3"/>
        <v>#REF!</v>
      </c>
      <c r="J17" s="73"/>
      <c r="K17" s="74"/>
      <c r="L17" s="73"/>
      <c r="M17" s="26"/>
      <c r="N17" s="27" t="str">
        <f ca="1">IF(ISBLANK(M17)=FALSE,VLOOKUP(H17,'Schedule 2322 Salaries'!$A$3:$F$27,COLUMN(INDIRECT(M17)),TRUE),"")</f>
        <v/>
      </c>
      <c r="O17" s="109" t="e">
        <f t="shared" ca="1" si="0"/>
        <v>#VALUE!</v>
      </c>
      <c r="P17" s="114" t="e">
        <f t="shared" ca="1" si="4"/>
        <v>#VALUE!</v>
      </c>
      <c r="Q17" s="109" t="e">
        <f t="shared" ca="1" si="6"/>
        <v>#VALUE!</v>
      </c>
      <c r="R17" s="102" t="e">
        <f t="shared" ca="1" si="2"/>
        <v>#REF!</v>
      </c>
    </row>
    <row r="18" spans="1:18" ht="11.7">
      <c r="A18" s="100"/>
      <c r="B18" s="83"/>
      <c r="C18" s="79"/>
      <c r="D18" s="80"/>
      <c r="E18" s="16"/>
      <c r="F18" s="81"/>
      <c r="G18" s="225">
        <f t="shared" si="7"/>
        <v>0</v>
      </c>
      <c r="H18" s="226" t="e">
        <f>Budget!#REF!</f>
        <v>#REF!</v>
      </c>
      <c r="I18" s="225" t="e">
        <f t="shared" si="3"/>
        <v>#REF!</v>
      </c>
      <c r="J18" s="73"/>
      <c r="K18" s="74"/>
      <c r="L18" s="73"/>
      <c r="M18" s="26"/>
      <c r="N18" s="27" t="str">
        <f ca="1">IF(ISBLANK(M18)=FALSE,VLOOKUP(H18,'Schedule 2322 Salaries'!$A$3:$F$27,COLUMN(INDIRECT(M18)),TRUE),"")</f>
        <v/>
      </c>
      <c r="O18" s="109" t="e">
        <f t="shared" ca="1" si="0"/>
        <v>#VALUE!</v>
      </c>
      <c r="P18" s="114" t="e">
        <f t="shared" ca="1" si="4"/>
        <v>#VALUE!</v>
      </c>
      <c r="Q18" s="109" t="e">
        <f t="shared" ca="1" si="6"/>
        <v>#VALUE!</v>
      </c>
      <c r="R18" s="102" t="e">
        <f t="shared" ca="1" si="2"/>
        <v>#REF!</v>
      </c>
    </row>
    <row r="19" spans="1:18" ht="11.7">
      <c r="A19" s="100"/>
      <c r="B19" s="83"/>
      <c r="C19" s="84"/>
      <c r="D19" s="85"/>
      <c r="E19" s="16"/>
      <c r="F19" s="81"/>
      <c r="G19" s="225">
        <f t="shared" si="7"/>
        <v>0</v>
      </c>
      <c r="H19" s="226" t="e">
        <f>Budget!#REF!</f>
        <v>#REF!</v>
      </c>
      <c r="I19" s="225" t="e">
        <f t="shared" si="3"/>
        <v>#REF!</v>
      </c>
      <c r="J19" s="73"/>
      <c r="K19" s="74"/>
      <c r="L19" s="73"/>
      <c r="M19" s="26"/>
      <c r="N19" s="27" t="str">
        <f ca="1">IF(ISBLANK(M19)=FALSE,VLOOKUP(H19,'Schedule 2322 Salaries'!$A$3:$F$27,COLUMN(INDIRECT(M19)),TRUE),"")</f>
        <v/>
      </c>
      <c r="O19" s="109" t="e">
        <f t="shared" ca="1" si="0"/>
        <v>#VALUE!</v>
      </c>
      <c r="P19" s="114" t="e">
        <f t="shared" ca="1" si="4"/>
        <v>#VALUE!</v>
      </c>
      <c r="Q19" s="109" t="e">
        <f t="shared" ca="1" si="6"/>
        <v>#VALUE!</v>
      </c>
      <c r="R19" s="102" t="e">
        <f t="shared" ca="1" si="2"/>
        <v>#REF!</v>
      </c>
    </row>
    <row r="20" spans="1:18" ht="11.7">
      <c r="A20" s="100"/>
      <c r="B20" s="83"/>
      <c r="C20" s="79"/>
      <c r="D20" s="85"/>
      <c r="E20" s="16"/>
      <c r="F20" s="81"/>
      <c r="G20" s="225">
        <f t="shared" si="7"/>
        <v>0</v>
      </c>
      <c r="H20" s="226" t="e">
        <f>Budget!#REF!</f>
        <v>#REF!</v>
      </c>
      <c r="I20" s="225" t="e">
        <f t="shared" si="3"/>
        <v>#REF!</v>
      </c>
      <c r="J20" s="73"/>
      <c r="K20" s="74"/>
      <c r="L20" s="73"/>
      <c r="M20" s="26"/>
      <c r="N20" s="27" t="str">
        <f ca="1">IF(ISBLANK(M20)=FALSE,VLOOKUP(H20,'Schedule 2322 Salaries'!$A$3:$F$27,COLUMN(INDIRECT(M20)),TRUE),"")</f>
        <v/>
      </c>
      <c r="O20" s="109" t="e">
        <f t="shared" ca="1" si="0"/>
        <v>#VALUE!</v>
      </c>
      <c r="P20" s="114" t="e">
        <f t="shared" ca="1" si="4"/>
        <v>#VALUE!</v>
      </c>
      <c r="Q20" s="109" t="e">
        <f t="shared" ca="1" si="6"/>
        <v>#VALUE!</v>
      </c>
      <c r="R20" s="102" t="e">
        <f t="shared" ca="1" si="2"/>
        <v>#REF!</v>
      </c>
    </row>
    <row r="21" spans="1:18" ht="11.7">
      <c r="A21" s="100"/>
      <c r="B21" s="83"/>
      <c r="C21" s="79"/>
      <c r="D21" s="85"/>
      <c r="E21" s="16"/>
      <c r="F21" s="81"/>
      <c r="G21" s="225">
        <f t="shared" si="7"/>
        <v>0</v>
      </c>
      <c r="H21" s="226" t="e">
        <f>Budget!#REF!</f>
        <v>#REF!</v>
      </c>
      <c r="I21" s="225" t="e">
        <f t="shared" si="3"/>
        <v>#REF!</v>
      </c>
      <c r="J21" s="73"/>
      <c r="K21" s="74"/>
      <c r="L21" s="73"/>
      <c r="M21" s="26"/>
      <c r="N21" s="27" t="str">
        <f ca="1">IF(ISBLANK(M21)=FALSE,VLOOKUP(H21,'Schedule 2322 Salaries'!$A$3:$F$27,COLUMN(INDIRECT(M21)),TRUE),"")</f>
        <v/>
      </c>
      <c r="O21" s="109" t="e">
        <f t="shared" ca="1" si="0"/>
        <v>#VALUE!</v>
      </c>
      <c r="P21" s="114" t="e">
        <f t="shared" ca="1" si="4"/>
        <v>#VALUE!</v>
      </c>
      <c r="Q21" s="109" t="e">
        <f t="shared" ca="1" si="6"/>
        <v>#VALUE!</v>
      </c>
      <c r="R21" s="102" t="e">
        <f t="shared" ca="1" si="2"/>
        <v>#REF!</v>
      </c>
    </row>
    <row r="22" spans="1:18" ht="12.75" customHeight="1">
      <c r="A22" s="100"/>
      <c r="B22" s="83"/>
      <c r="C22" s="79"/>
      <c r="D22" s="85"/>
      <c r="E22" s="16"/>
      <c r="F22" s="81"/>
      <c r="G22" s="225">
        <f t="shared" si="7"/>
        <v>0</v>
      </c>
      <c r="H22" s="226" t="e">
        <f>Budget!#REF!</f>
        <v>#REF!</v>
      </c>
      <c r="I22" s="225" t="e">
        <f t="shared" si="3"/>
        <v>#REF!</v>
      </c>
      <c r="J22" s="73"/>
      <c r="K22" s="74"/>
      <c r="L22" s="73"/>
      <c r="M22" s="26"/>
      <c r="N22" s="27" t="str">
        <f ca="1">IF(ISBLANK(M22)=FALSE,VLOOKUP(H22,'Schedule 2322 Salaries'!$A$3:$F$27,COLUMN(INDIRECT(M22)),TRUE),"")</f>
        <v/>
      </c>
      <c r="O22" s="109" t="e">
        <f t="shared" ca="1" si="0"/>
        <v>#VALUE!</v>
      </c>
      <c r="P22" s="114" t="e">
        <f t="shared" ca="1" si="4"/>
        <v>#VALUE!</v>
      </c>
      <c r="Q22" s="109" t="e">
        <f t="shared" ca="1" si="6"/>
        <v>#VALUE!</v>
      </c>
      <c r="R22" s="102" t="e">
        <f t="shared" ca="1" si="2"/>
        <v>#REF!</v>
      </c>
    </row>
    <row r="23" spans="1:18" ht="12.75" customHeight="1">
      <c r="A23" s="100"/>
      <c r="B23" s="83"/>
      <c r="C23" s="84"/>
      <c r="D23" s="80"/>
      <c r="E23" s="16"/>
      <c r="F23" s="81"/>
      <c r="G23" s="225">
        <f t="shared" si="7"/>
        <v>0</v>
      </c>
      <c r="H23" s="226" t="e">
        <f>Budget!#REF!</f>
        <v>#REF!</v>
      </c>
      <c r="I23" s="225" t="e">
        <f t="shared" si="3"/>
        <v>#REF!</v>
      </c>
      <c r="J23" s="73"/>
      <c r="K23" s="74"/>
      <c r="L23" s="73"/>
      <c r="M23" s="26"/>
      <c r="N23" s="27" t="str">
        <f ca="1">IF(ISBLANK(M23)=FALSE,VLOOKUP(H23,'Schedule 2322 Salaries'!$A$3:$F$27,COLUMN(INDIRECT(M23)),TRUE),"")</f>
        <v/>
      </c>
      <c r="O23" s="109" t="e">
        <f t="shared" ca="1" si="0"/>
        <v>#VALUE!</v>
      </c>
      <c r="P23" s="114" t="e">
        <f t="shared" ca="1" si="4"/>
        <v>#VALUE!</v>
      </c>
      <c r="Q23" s="109" t="e">
        <f t="shared" ca="1" si="1"/>
        <v>#VALUE!</v>
      </c>
      <c r="R23" s="102" t="e">
        <f t="shared" ca="1" si="2"/>
        <v>#REF!</v>
      </c>
    </row>
    <row r="24" spans="1:18" ht="11.7">
      <c r="A24" s="86" t="s">
        <v>15</v>
      </c>
      <c r="B24" s="86"/>
      <c r="C24" s="87"/>
      <c r="D24" s="86"/>
      <c r="E24" s="86"/>
      <c r="F24" s="86">
        <f>SUM(F3:F23)</f>
        <v>0</v>
      </c>
      <c r="G24" s="227"/>
      <c r="H24" s="228" t="e">
        <f>H12+H23</f>
        <v>#REF!</v>
      </c>
      <c r="I24" s="229" t="e">
        <f>SUM(I3:I23)</f>
        <v>#REF!</v>
      </c>
      <c r="J24" s="73"/>
      <c r="K24" s="88"/>
      <c r="L24" s="73"/>
      <c r="M24" s="115" t="s">
        <v>23</v>
      </c>
      <c r="N24" s="116"/>
      <c r="O24" s="112" t="e">
        <f ca="1">SUBTOTAL(9,O3:O23)</f>
        <v>#VALUE!</v>
      </c>
      <c r="P24" s="112" t="e">
        <f>(#REF!*4)+(#REF!*5)</f>
        <v>#REF!</v>
      </c>
      <c r="Q24" s="112" t="e">
        <f>(#REF!*4)+(#REF!*5)</f>
        <v>#REF!</v>
      </c>
      <c r="R24" s="101"/>
    </row>
    <row r="25" spans="1:18" ht="11.7">
      <c r="A25" s="89"/>
      <c r="B25" s="89"/>
      <c r="C25" s="90"/>
      <c r="D25" s="89"/>
      <c r="E25" s="89"/>
      <c r="F25" s="89"/>
      <c r="G25" s="91"/>
      <c r="H25" s="92"/>
      <c r="I25" s="93"/>
      <c r="J25" s="73"/>
      <c r="K25" s="88"/>
      <c r="L25" s="73"/>
      <c r="M25" s="24"/>
      <c r="N25" s="24"/>
      <c r="R25" s="103"/>
    </row>
    <row r="26" spans="1:18" ht="11.7">
      <c r="A26" s="72"/>
      <c r="B26" s="72"/>
      <c r="C26" s="71"/>
      <c r="D26" s="72"/>
      <c r="E26" s="72"/>
      <c r="F26" s="72"/>
      <c r="H26" s="94"/>
      <c r="I26" s="95"/>
      <c r="J26" s="73"/>
      <c r="L26" s="73"/>
      <c r="M26" s="133" t="s">
        <v>103</v>
      </c>
      <c r="N26" s="134"/>
      <c r="O26" s="148"/>
      <c r="P26" s="113">
        <f>0.56*O26</f>
        <v>0</v>
      </c>
      <c r="Q26" s="112">
        <f t="shared" ref="Q26" si="8">O26+P26</f>
        <v>0</v>
      </c>
      <c r="R26" s="21"/>
    </row>
    <row r="27" spans="1:18" ht="11.7">
      <c r="A27" s="72"/>
      <c r="B27" s="72"/>
      <c r="C27" s="71"/>
      <c r="D27" s="72"/>
      <c r="E27" s="72"/>
      <c r="F27" s="72"/>
      <c r="G27" s="67"/>
      <c r="H27" s="94"/>
      <c r="I27" s="95"/>
      <c r="J27" s="73"/>
      <c r="L27" s="73"/>
      <c r="M27" s="73"/>
      <c r="N27" s="73"/>
      <c r="O27" s="73"/>
      <c r="P27" s="108"/>
      <c r="Q27" s="73"/>
      <c r="R27" s="21"/>
    </row>
    <row r="28" spans="1:18" ht="11.7">
      <c r="A28" s="72"/>
      <c r="B28" s="72"/>
      <c r="C28" s="71"/>
      <c r="D28" s="72"/>
      <c r="E28" s="72"/>
      <c r="F28" s="72"/>
      <c r="G28" s="73"/>
      <c r="H28" s="94"/>
      <c r="I28" s="95"/>
      <c r="J28" s="73"/>
      <c r="L28" s="73"/>
      <c r="M28" s="220" t="s">
        <v>104</v>
      </c>
      <c r="N28" s="221"/>
      <c r="O28" s="221"/>
      <c r="P28" s="222"/>
      <c r="Q28" s="223"/>
      <c r="R28" s="21"/>
    </row>
    <row r="29" spans="1:18" ht="11.7">
      <c r="A29" s="72"/>
      <c r="B29" s="72"/>
      <c r="C29" s="71"/>
      <c r="D29" s="72"/>
      <c r="E29" s="72"/>
      <c r="F29" s="72"/>
      <c r="G29" s="73"/>
      <c r="H29" s="94"/>
      <c r="I29" s="95"/>
      <c r="J29" s="73"/>
      <c r="L29" s="73"/>
      <c r="M29" s="29"/>
      <c r="N29" s="27"/>
      <c r="O29" s="224"/>
      <c r="P29" s="111"/>
      <c r="Q29" s="110">
        <f>O29+P29</f>
        <v>0</v>
      </c>
      <c r="R29" s="21"/>
    </row>
    <row r="30" spans="1:18" ht="11.7">
      <c r="A30" s="72"/>
      <c r="B30" s="72"/>
      <c r="C30" s="71"/>
      <c r="D30" s="72"/>
      <c r="E30" s="72"/>
      <c r="F30" s="72"/>
      <c r="G30" s="73"/>
      <c r="H30" s="94"/>
      <c r="I30" s="95"/>
      <c r="J30" s="73"/>
      <c r="K30" s="97"/>
      <c r="L30" s="73"/>
      <c r="M30" s="29"/>
      <c r="N30" s="27"/>
      <c r="O30" s="224"/>
      <c r="P30" s="111"/>
      <c r="Q30" s="110">
        <f t="shared" ref="Q30" si="9">O30+P30</f>
        <v>0</v>
      </c>
      <c r="R30" s="21"/>
    </row>
    <row r="31" spans="1:18" ht="11.7">
      <c r="A31" s="72"/>
      <c r="B31" s="72"/>
      <c r="C31" s="71"/>
      <c r="D31" s="72"/>
      <c r="E31" s="72"/>
      <c r="F31" s="72"/>
      <c r="G31" s="73"/>
      <c r="H31" s="94"/>
      <c r="I31" s="95"/>
      <c r="J31" s="73"/>
      <c r="L31" s="73"/>
      <c r="M31" s="115" t="s">
        <v>24</v>
      </c>
      <c r="N31" s="116"/>
      <c r="O31" s="112">
        <f>SUBTOTAL(9,O29:O30)</f>
        <v>0</v>
      </c>
      <c r="P31" s="113">
        <f>SUBTOTAL(9,P29:P30)</f>
        <v>0</v>
      </c>
      <c r="Q31" s="112">
        <f>SUBTOTAL(9,Q29:Q30)</f>
        <v>0</v>
      </c>
      <c r="R31" s="22"/>
    </row>
    <row r="32" spans="1:18" ht="11.7">
      <c r="A32" s="72"/>
      <c r="B32" s="72"/>
      <c r="C32" s="71"/>
      <c r="D32" s="72"/>
      <c r="E32" s="72"/>
      <c r="F32" s="72"/>
      <c r="G32" s="73"/>
      <c r="H32" s="94"/>
      <c r="I32" s="95"/>
      <c r="J32" s="73"/>
      <c r="L32" s="73"/>
      <c r="M32" s="73"/>
      <c r="N32" s="73"/>
      <c r="O32" s="73"/>
      <c r="P32" s="73"/>
      <c r="Q32" s="73"/>
      <c r="R32" s="73"/>
    </row>
    <row r="33" spans="1:18" ht="11.7">
      <c r="A33" s="72"/>
      <c r="B33" s="72"/>
      <c r="C33" s="71"/>
      <c r="D33" s="72"/>
      <c r="E33" s="72"/>
      <c r="F33" s="72"/>
      <c r="G33" s="73"/>
      <c r="H33" s="94"/>
      <c r="I33" s="95"/>
      <c r="J33" s="73"/>
      <c r="L33" s="73"/>
      <c r="M33" s="115" t="s">
        <v>25</v>
      </c>
      <c r="N33" s="115"/>
      <c r="O33" s="117" t="e">
        <f ca="1">O24+O26+O31</f>
        <v>#VALUE!</v>
      </c>
      <c r="P33" s="117" t="e">
        <f t="shared" ref="P33:Q33" si="10">P24+P26+P31</f>
        <v>#REF!</v>
      </c>
      <c r="Q33" s="117" t="e">
        <f t="shared" si="10"/>
        <v>#REF!</v>
      </c>
      <c r="R33" s="21"/>
    </row>
    <row r="34" spans="1:18" ht="11.7">
      <c r="O34" s="120"/>
      <c r="P34" s="120"/>
      <c r="Q34" s="120"/>
      <c r="R34" s="101"/>
    </row>
    <row r="35" spans="1:18" ht="12.75" customHeight="1">
      <c r="O35" s="25"/>
      <c r="P35" s="106"/>
      <c r="Q35" s="25"/>
    </row>
    <row r="36" spans="1:18" ht="12.75" customHeight="1">
      <c r="O36" s="25"/>
      <c r="P36" s="106"/>
      <c r="Q36" s="25"/>
    </row>
    <row r="37" spans="1:18" ht="12.75" customHeight="1">
      <c r="O37" s="25"/>
      <c r="P37" s="106"/>
      <c r="Q37" s="25"/>
    </row>
    <row r="38" spans="1:18" ht="12.75" customHeight="1"/>
    <row r="39" spans="1:18" ht="12.75" customHeight="1">
      <c r="R39" s="105"/>
    </row>
    <row r="40" spans="1:18" ht="12.75" customHeight="1"/>
    <row r="41" spans="1:18" ht="12.75" customHeight="1"/>
    <row r="42" spans="1:18" ht="12.75" customHeight="1"/>
    <row r="43" spans="1:18" ht="12.75" customHeight="1"/>
    <row r="44" spans="1:18" ht="12.75" customHeight="1"/>
    <row r="45" spans="1:18" ht="12.75" customHeight="1"/>
    <row r="46" spans="1:18" ht="12.75" customHeight="1"/>
    <row r="47" spans="1:18" ht="12.75" customHeight="1"/>
    <row r="48" spans="1:1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sheetPr>
  <dimension ref="A1:Z999"/>
  <sheetViews>
    <sheetView showGridLines="0" workbookViewId="0">
      <pane ySplit="3" topLeftCell="A4" activePane="bottomLeft" state="frozen"/>
      <selection activeCell="P21" sqref="P21"/>
      <selection pane="bottomLeft" activeCell="J24" sqref="J24"/>
    </sheetView>
  </sheetViews>
  <sheetFormatPr defaultColWidth="14.38671875" defaultRowHeight="15" customHeight="1"/>
  <cols>
    <col min="1" max="1" width="13.5546875" style="245" customWidth="1"/>
    <col min="2" max="2" width="10.1640625" style="245" customWidth="1"/>
    <col min="3" max="3" width="11.609375" style="245" customWidth="1"/>
    <col min="4" max="4" width="10.77734375" style="245" customWidth="1"/>
    <col min="5" max="5" width="12.1640625" style="245" customWidth="1"/>
    <col min="6" max="7" width="9.1640625" style="245" customWidth="1"/>
    <col min="8" max="8" width="7" style="245" customWidth="1"/>
    <col min="9" max="9" width="5.1640625" style="245" customWidth="1"/>
    <col min="10" max="10" width="23.6640625" style="245" customWidth="1"/>
    <col min="11" max="11" width="5.1640625" style="245" customWidth="1"/>
    <col min="12" max="12" width="10.77734375" style="245" customWidth="1"/>
    <col min="13" max="14" width="8.77734375" style="245" customWidth="1"/>
    <col min="15" max="15" width="10.1640625" style="245" customWidth="1"/>
    <col min="16" max="16" width="11.609375" style="245" customWidth="1"/>
    <col min="17" max="17" width="15.38671875" style="245" customWidth="1"/>
    <col min="18" max="22" width="8.77734375" style="245" customWidth="1"/>
    <col min="23" max="16384" width="14.38671875" style="245"/>
  </cols>
  <sheetData>
    <row r="1" spans="1:26" ht="14.4">
      <c r="A1" s="270" t="s">
        <v>117</v>
      </c>
      <c r="B1" s="271"/>
      <c r="C1" s="271"/>
      <c r="D1" s="271"/>
      <c r="E1" s="271"/>
      <c r="F1" s="243"/>
      <c r="G1" s="243"/>
      <c r="H1" s="243"/>
      <c r="I1" s="243"/>
      <c r="J1" s="243"/>
      <c r="K1" s="243"/>
      <c r="L1" s="243"/>
      <c r="M1" s="243"/>
      <c r="N1" s="243"/>
      <c r="O1" s="243"/>
      <c r="P1" s="243"/>
      <c r="Q1" s="243"/>
      <c r="R1" s="244"/>
      <c r="S1" s="244"/>
      <c r="T1" s="244"/>
      <c r="U1" s="244"/>
      <c r="V1" s="244"/>
      <c r="W1" s="244"/>
      <c r="X1" s="244"/>
      <c r="Y1" s="244"/>
      <c r="Z1" s="244"/>
    </row>
    <row r="2" spans="1:26" ht="6" customHeight="1">
      <c r="A2" s="246"/>
      <c r="B2" s="197"/>
      <c r="C2" s="197"/>
      <c r="D2" s="197"/>
      <c r="E2" s="197"/>
      <c r="F2" s="243"/>
      <c r="G2" s="243"/>
      <c r="H2" s="243"/>
      <c r="I2" s="243"/>
      <c r="K2" s="243"/>
      <c r="L2" s="243"/>
      <c r="M2" s="243"/>
      <c r="N2" s="243"/>
      <c r="O2" s="243"/>
      <c r="P2" s="243"/>
      <c r="Q2" s="243"/>
      <c r="R2" s="248"/>
      <c r="S2" s="248"/>
      <c r="T2" s="248"/>
      <c r="U2" s="248"/>
      <c r="V2" s="248"/>
      <c r="W2" s="248"/>
      <c r="X2" s="248"/>
      <c r="Y2" s="248"/>
      <c r="Z2" s="248"/>
    </row>
    <row r="3" spans="1:26" ht="43.2">
      <c r="A3" s="249" t="s">
        <v>120</v>
      </c>
      <c r="B3" s="250" t="s">
        <v>121</v>
      </c>
      <c r="C3" s="250" t="s">
        <v>122</v>
      </c>
      <c r="D3" s="249" t="s">
        <v>123</v>
      </c>
      <c r="E3" s="249" t="s">
        <v>124</v>
      </c>
      <c r="F3" s="251" t="s">
        <v>45</v>
      </c>
      <c r="G3" s="197"/>
      <c r="H3" s="252"/>
      <c r="I3" s="236"/>
      <c r="J3" s="197"/>
      <c r="K3" s="197"/>
      <c r="L3" s="197"/>
      <c r="M3" s="197"/>
      <c r="N3" s="197"/>
      <c r="O3" s="197"/>
      <c r="P3" s="197"/>
      <c r="Q3" s="197"/>
      <c r="R3" s="248"/>
      <c r="S3" s="248"/>
      <c r="T3" s="248"/>
      <c r="U3" s="248"/>
      <c r="V3" s="248"/>
      <c r="W3" s="248"/>
      <c r="X3" s="248"/>
      <c r="Y3" s="248"/>
      <c r="Z3" s="248"/>
    </row>
    <row r="4" spans="1:26" ht="14.05" customHeight="1">
      <c r="A4" s="253">
        <v>1</v>
      </c>
      <c r="B4" s="254">
        <v>141</v>
      </c>
      <c r="C4" s="254">
        <v>141</v>
      </c>
      <c r="D4" s="254">
        <v>141</v>
      </c>
      <c r="E4" s="254">
        <v>141</v>
      </c>
      <c r="F4" s="255">
        <v>0</v>
      </c>
      <c r="G4" s="242"/>
      <c r="H4" s="256"/>
      <c r="I4" s="237"/>
      <c r="J4" s="197"/>
      <c r="K4" s="197"/>
      <c r="L4" s="197"/>
      <c r="M4" s="197"/>
      <c r="N4" s="197"/>
      <c r="O4" s="197"/>
      <c r="P4" s="197"/>
      <c r="Q4" s="197"/>
      <c r="R4" s="248"/>
      <c r="S4" s="248"/>
      <c r="T4" s="248"/>
      <c r="U4" s="248"/>
      <c r="V4" s="248"/>
      <c r="W4" s="248"/>
      <c r="X4" s="248"/>
      <c r="Y4" s="248"/>
      <c r="Z4" s="248"/>
    </row>
    <row r="5" spans="1:26" ht="14.05" customHeight="1">
      <c r="A5" s="253">
        <v>2</v>
      </c>
      <c r="B5" s="254">
        <v>282</v>
      </c>
      <c r="C5" s="254">
        <v>282</v>
      </c>
      <c r="D5" s="254">
        <v>282</v>
      </c>
      <c r="E5" s="254">
        <v>282</v>
      </c>
      <c r="F5" s="255">
        <v>0</v>
      </c>
      <c r="G5" s="242"/>
      <c r="H5" s="256"/>
      <c r="I5" s="197"/>
      <c r="J5" s="236" t="s">
        <v>119</v>
      </c>
      <c r="K5" s="197"/>
      <c r="L5" s="197"/>
      <c r="M5" s="197"/>
      <c r="N5" s="197"/>
      <c r="O5" s="197"/>
      <c r="P5" s="197"/>
      <c r="Q5" s="197"/>
      <c r="R5" s="248"/>
      <c r="S5" s="248"/>
      <c r="T5" s="248"/>
      <c r="U5" s="248"/>
      <c r="V5" s="248"/>
      <c r="W5" s="248"/>
      <c r="X5" s="248"/>
      <c r="Y5" s="248"/>
      <c r="Z5" s="248"/>
    </row>
    <row r="6" spans="1:26" ht="14.05" customHeight="1">
      <c r="A6" s="253">
        <v>3</v>
      </c>
      <c r="B6" s="254">
        <v>424</v>
      </c>
      <c r="C6" s="254">
        <v>424</v>
      </c>
      <c r="D6" s="254">
        <v>424</v>
      </c>
      <c r="E6" s="254">
        <v>424</v>
      </c>
      <c r="F6" s="255">
        <v>0</v>
      </c>
      <c r="G6" s="242"/>
      <c r="H6" s="256"/>
      <c r="I6" s="237"/>
      <c r="J6" s="197"/>
      <c r="K6" s="197"/>
      <c r="L6" s="197"/>
      <c r="M6" s="197"/>
      <c r="N6" s="197"/>
      <c r="O6" s="197"/>
      <c r="P6" s="197"/>
      <c r="Q6" s="197"/>
      <c r="R6" s="248"/>
      <c r="S6" s="248"/>
      <c r="T6" s="248"/>
      <c r="U6" s="248"/>
      <c r="V6" s="248"/>
      <c r="W6" s="248"/>
      <c r="X6" s="248"/>
      <c r="Y6" s="248"/>
      <c r="Z6" s="248"/>
    </row>
    <row r="7" spans="1:26" ht="14.05" customHeight="1">
      <c r="A7" s="253">
        <v>4</v>
      </c>
      <c r="B7" s="254">
        <v>565</v>
      </c>
      <c r="C7" s="254">
        <v>565</v>
      </c>
      <c r="D7" s="254">
        <v>565</v>
      </c>
      <c r="E7" s="254">
        <v>565</v>
      </c>
      <c r="F7" s="255">
        <v>0</v>
      </c>
      <c r="G7" s="242"/>
      <c r="H7" s="256"/>
      <c r="I7" s="237"/>
      <c r="J7" s="238" t="s">
        <v>46</v>
      </c>
      <c r="K7" s="237" t="s">
        <v>47</v>
      </c>
      <c r="L7" s="197">
        <v>23</v>
      </c>
      <c r="M7" s="197"/>
      <c r="N7" s="197"/>
      <c r="O7" s="197"/>
      <c r="P7" s="197"/>
      <c r="Q7" s="197"/>
      <c r="R7" s="248"/>
      <c r="S7" s="248"/>
      <c r="T7" s="248"/>
      <c r="U7" s="248"/>
      <c r="V7" s="248"/>
      <c r="W7" s="248"/>
      <c r="X7" s="248"/>
      <c r="Y7" s="248"/>
      <c r="Z7" s="248"/>
    </row>
    <row r="8" spans="1:26" ht="14.05" customHeight="1">
      <c r="A8" s="253">
        <v>5</v>
      </c>
      <c r="B8" s="254">
        <v>706</v>
      </c>
      <c r="C8" s="254">
        <v>706</v>
      </c>
      <c r="D8" s="254">
        <v>706</v>
      </c>
      <c r="E8" s="254">
        <v>706</v>
      </c>
      <c r="F8" s="255">
        <v>0</v>
      </c>
      <c r="G8" s="242"/>
      <c r="H8" s="197"/>
      <c r="I8" s="197"/>
      <c r="J8" s="238" t="s">
        <v>48</v>
      </c>
      <c r="K8" s="237" t="s">
        <v>47</v>
      </c>
      <c r="L8" s="239" t="s">
        <v>22</v>
      </c>
      <c r="M8" s="197"/>
      <c r="N8" s="197"/>
      <c r="O8" s="197"/>
      <c r="P8" s="197"/>
      <c r="Q8" s="197"/>
      <c r="R8" s="248"/>
      <c r="S8" s="248"/>
      <c r="T8" s="248"/>
      <c r="U8" s="248"/>
      <c r="V8" s="248"/>
      <c r="W8" s="248"/>
      <c r="X8" s="248"/>
      <c r="Y8" s="248"/>
      <c r="Z8" s="248"/>
    </row>
    <row r="9" spans="1:26" ht="14.05" customHeight="1">
      <c r="A9" s="253">
        <v>6</v>
      </c>
      <c r="B9" s="254">
        <v>847</v>
      </c>
      <c r="C9" s="254">
        <v>847</v>
      </c>
      <c r="D9" s="254">
        <v>847</v>
      </c>
      <c r="E9" s="254">
        <v>847</v>
      </c>
      <c r="F9" s="255">
        <v>0</v>
      </c>
      <c r="G9" s="242"/>
      <c r="H9" s="257"/>
      <c r="I9" s="197"/>
      <c r="J9" s="197"/>
      <c r="K9" s="197"/>
      <c r="L9" s="197"/>
      <c r="M9" s="197"/>
      <c r="N9" s="197"/>
      <c r="O9" s="197"/>
      <c r="P9" s="197"/>
      <c r="Q9" s="197"/>
      <c r="R9" s="248"/>
      <c r="S9" s="248"/>
      <c r="T9" s="248"/>
      <c r="U9" s="248"/>
      <c r="V9" s="248"/>
      <c r="W9" s="248"/>
      <c r="X9" s="248"/>
      <c r="Y9" s="248"/>
      <c r="Z9" s="248"/>
    </row>
    <row r="10" spans="1:26" ht="14.05" customHeight="1">
      <c r="A10" s="253">
        <v>7</v>
      </c>
      <c r="B10" s="254">
        <v>988</v>
      </c>
      <c r="C10" s="254">
        <v>988</v>
      </c>
      <c r="D10" s="254">
        <v>988</v>
      </c>
      <c r="E10" s="254">
        <v>988</v>
      </c>
      <c r="F10" s="255">
        <v>0</v>
      </c>
      <c r="G10" s="242"/>
      <c r="H10" s="197"/>
      <c r="I10" s="197"/>
      <c r="J10" s="240" t="s">
        <v>49</v>
      </c>
      <c r="K10" s="237" t="s">
        <v>47</v>
      </c>
      <c r="L10" s="241">
        <f ca="1">IF(ISBLANK(L8)=FALSE,VLOOKUP(L7,A4:F28,COLUMN(INDIRECT(L8)),TRUE),"")</f>
        <v>3247</v>
      </c>
      <c r="M10" s="197"/>
      <c r="N10" s="197"/>
      <c r="O10" s="197"/>
      <c r="P10" s="197"/>
      <c r="Q10" s="197"/>
      <c r="R10" s="248"/>
      <c r="S10" s="248"/>
      <c r="T10" s="248"/>
      <c r="U10" s="248"/>
      <c r="V10" s="248"/>
      <c r="W10" s="248"/>
      <c r="X10" s="248"/>
      <c r="Y10" s="248"/>
      <c r="Z10" s="248"/>
    </row>
    <row r="11" spans="1:26" ht="14.05" customHeight="1">
      <c r="A11" s="253">
        <v>8</v>
      </c>
      <c r="B11" s="254">
        <v>1129</v>
      </c>
      <c r="C11" s="254">
        <v>1129</v>
      </c>
      <c r="D11" s="254">
        <v>1129</v>
      </c>
      <c r="E11" s="254">
        <v>1129</v>
      </c>
      <c r="F11" s="255">
        <v>0</v>
      </c>
      <c r="G11" s="242"/>
      <c r="H11" s="197"/>
      <c r="I11" s="197"/>
      <c r="J11" s="240"/>
      <c r="K11" s="237"/>
      <c r="L11" s="236"/>
      <c r="M11" s="197"/>
      <c r="N11" s="197"/>
      <c r="O11" s="197"/>
      <c r="P11" s="197"/>
      <c r="Q11" s="197"/>
      <c r="R11" s="248"/>
      <c r="S11" s="248"/>
      <c r="T11" s="248"/>
      <c r="U11" s="248"/>
      <c r="V11" s="248"/>
      <c r="W11" s="248"/>
      <c r="X11" s="248"/>
      <c r="Y11" s="248"/>
      <c r="Z11" s="248"/>
    </row>
    <row r="12" spans="1:26" ht="14.05" customHeight="1">
      <c r="A12" s="253">
        <v>9</v>
      </c>
      <c r="B12" s="254">
        <v>1271</v>
      </c>
      <c r="C12" s="254">
        <v>1271</v>
      </c>
      <c r="D12" s="254">
        <v>1271</v>
      </c>
      <c r="E12" s="254">
        <v>1271</v>
      </c>
      <c r="F12" s="255">
        <v>0</v>
      </c>
      <c r="G12" s="242"/>
      <c r="H12" s="197"/>
      <c r="I12" s="197"/>
      <c r="J12" s="197"/>
      <c r="K12" s="197"/>
      <c r="L12" s="197"/>
      <c r="M12" s="197"/>
      <c r="N12" s="197"/>
      <c r="O12" s="197"/>
      <c r="P12" s="197"/>
      <c r="Q12" s="197"/>
      <c r="R12" s="248"/>
      <c r="S12" s="248"/>
      <c r="T12" s="248"/>
      <c r="U12" s="248"/>
      <c r="V12" s="248"/>
      <c r="W12" s="248"/>
      <c r="X12" s="248"/>
      <c r="Y12" s="248"/>
      <c r="Z12" s="248"/>
    </row>
    <row r="13" spans="1:26" ht="14.05" customHeight="1">
      <c r="A13" s="253">
        <v>10</v>
      </c>
      <c r="B13" s="254">
        <v>1412</v>
      </c>
      <c r="C13" s="254">
        <v>1412</v>
      </c>
      <c r="D13" s="254">
        <v>1412</v>
      </c>
      <c r="E13" s="254">
        <v>1412</v>
      </c>
      <c r="F13" s="255">
        <v>0</v>
      </c>
      <c r="G13" s="242"/>
      <c r="H13" s="197"/>
      <c r="I13" s="197"/>
      <c r="J13" s="247" t="s">
        <v>118</v>
      </c>
      <c r="K13" s="197"/>
      <c r="L13" s="197"/>
      <c r="M13" s="197"/>
      <c r="N13" s="197"/>
      <c r="O13" s="197"/>
      <c r="P13" s="197"/>
      <c r="Q13" s="197"/>
      <c r="R13" s="248"/>
      <c r="S13" s="248"/>
      <c r="T13" s="248"/>
      <c r="U13" s="248"/>
      <c r="V13" s="248"/>
      <c r="W13" s="248"/>
      <c r="X13" s="248"/>
      <c r="Y13" s="248"/>
      <c r="Z13" s="248"/>
    </row>
    <row r="14" spans="1:26" ht="14.05" customHeight="1">
      <c r="A14" s="253">
        <v>11</v>
      </c>
      <c r="B14" s="254">
        <v>1553</v>
      </c>
      <c r="C14" s="254">
        <v>1553</v>
      </c>
      <c r="D14" s="254">
        <v>1553</v>
      </c>
      <c r="E14" s="254">
        <v>1553</v>
      </c>
      <c r="F14" s="255">
        <v>0</v>
      </c>
      <c r="G14" s="242"/>
      <c r="H14" s="197"/>
      <c r="I14" s="197"/>
      <c r="J14" s="197"/>
      <c r="K14" s="197"/>
      <c r="L14" s="197"/>
      <c r="M14" s="197"/>
      <c r="N14" s="197"/>
      <c r="O14" s="197"/>
      <c r="P14" s="197"/>
      <c r="Q14" s="197"/>
      <c r="R14" s="248"/>
      <c r="S14" s="248"/>
      <c r="T14" s="248"/>
      <c r="U14" s="248"/>
      <c r="V14" s="248"/>
      <c r="W14" s="248"/>
      <c r="X14" s="248"/>
      <c r="Y14" s="248"/>
      <c r="Z14" s="248"/>
    </row>
    <row r="15" spans="1:26" ht="14.05" customHeight="1">
      <c r="A15" s="253">
        <v>12</v>
      </c>
      <c r="B15" s="254">
        <v>1694</v>
      </c>
      <c r="C15" s="254">
        <v>1694</v>
      </c>
      <c r="D15" s="254">
        <v>1694</v>
      </c>
      <c r="E15" s="254">
        <v>1694</v>
      </c>
      <c r="F15" s="255">
        <v>0</v>
      </c>
      <c r="G15" s="242"/>
      <c r="H15" s="197"/>
      <c r="I15" s="197"/>
      <c r="J15" s="197"/>
      <c r="K15" s="197"/>
      <c r="L15" s="197"/>
      <c r="M15" s="197"/>
      <c r="N15" s="197"/>
      <c r="O15" s="197"/>
      <c r="P15" s="197"/>
      <c r="Q15" s="197"/>
      <c r="R15" s="248"/>
      <c r="S15" s="248"/>
      <c r="T15" s="248"/>
      <c r="U15" s="248"/>
      <c r="V15" s="248"/>
      <c r="W15" s="248"/>
      <c r="X15" s="248"/>
      <c r="Y15" s="248"/>
      <c r="Z15" s="248"/>
    </row>
    <row r="16" spans="1:26" ht="14.05" customHeight="1">
      <c r="A16" s="253">
        <v>13</v>
      </c>
      <c r="B16" s="254">
        <v>1835</v>
      </c>
      <c r="C16" s="254">
        <v>1835</v>
      </c>
      <c r="D16" s="254">
        <v>1835</v>
      </c>
      <c r="E16" s="254">
        <v>1835</v>
      </c>
      <c r="F16" s="255">
        <v>0</v>
      </c>
      <c r="G16" s="242"/>
      <c r="H16" s="197"/>
      <c r="I16" s="197"/>
      <c r="J16" s="197"/>
      <c r="K16" s="197"/>
      <c r="L16" s="197"/>
      <c r="M16" s="197"/>
      <c r="N16" s="197"/>
      <c r="O16" s="197"/>
      <c r="P16" s="197"/>
      <c r="Q16" s="197"/>
      <c r="R16" s="248"/>
      <c r="S16" s="248"/>
      <c r="T16" s="248"/>
      <c r="U16" s="248"/>
      <c r="V16" s="248"/>
      <c r="W16" s="248"/>
      <c r="X16" s="248"/>
      <c r="Y16" s="248"/>
      <c r="Z16" s="248"/>
    </row>
    <row r="17" spans="1:26" ht="14.05" customHeight="1">
      <c r="A17" s="253">
        <v>14</v>
      </c>
      <c r="B17" s="254">
        <v>1952</v>
      </c>
      <c r="C17" s="254">
        <v>1977</v>
      </c>
      <c r="D17" s="254">
        <v>1977</v>
      </c>
      <c r="E17" s="254">
        <v>1977</v>
      </c>
      <c r="F17" s="255">
        <v>0</v>
      </c>
      <c r="G17" s="242"/>
      <c r="H17" s="197"/>
      <c r="I17" s="197"/>
      <c r="J17" s="197"/>
      <c r="K17" s="197"/>
      <c r="L17" s="197"/>
      <c r="M17" s="197"/>
      <c r="N17" s="197"/>
      <c r="O17" s="197"/>
      <c r="P17" s="197"/>
      <c r="Q17" s="197"/>
      <c r="R17" s="248"/>
      <c r="S17" s="248"/>
      <c r="T17" s="248"/>
      <c r="U17" s="248"/>
      <c r="V17" s="248"/>
      <c r="W17" s="248"/>
      <c r="X17" s="248"/>
      <c r="Y17" s="248"/>
      <c r="Z17" s="248"/>
    </row>
    <row r="18" spans="1:26" ht="14.05" customHeight="1">
      <c r="A18" s="253">
        <v>15</v>
      </c>
      <c r="B18" s="254">
        <v>1952</v>
      </c>
      <c r="C18" s="254">
        <v>2118</v>
      </c>
      <c r="D18" s="254">
        <v>2118</v>
      </c>
      <c r="E18" s="254">
        <v>2118</v>
      </c>
      <c r="F18" s="255">
        <v>0</v>
      </c>
      <c r="G18" s="242"/>
      <c r="H18" s="197"/>
      <c r="I18" s="197"/>
      <c r="J18" s="197"/>
      <c r="K18" s="197"/>
      <c r="L18" s="197"/>
      <c r="M18" s="197"/>
      <c r="N18" s="197"/>
      <c r="O18" s="197"/>
      <c r="P18" s="197"/>
      <c r="Q18" s="197"/>
      <c r="R18" s="248"/>
      <c r="S18" s="248"/>
      <c r="T18" s="248"/>
      <c r="U18" s="248"/>
      <c r="V18" s="248"/>
      <c r="W18" s="248"/>
      <c r="X18" s="248"/>
      <c r="Y18" s="248"/>
      <c r="Z18" s="248"/>
    </row>
    <row r="19" spans="1:26" ht="14.05" customHeight="1">
      <c r="A19" s="253">
        <v>16</v>
      </c>
      <c r="B19" s="254">
        <v>1952</v>
      </c>
      <c r="C19" s="254">
        <v>2139</v>
      </c>
      <c r="D19" s="254">
        <v>2259</v>
      </c>
      <c r="E19" s="254">
        <v>2259</v>
      </c>
      <c r="F19" s="255">
        <v>0</v>
      </c>
      <c r="G19" s="242"/>
      <c r="H19" s="197"/>
      <c r="I19" s="197"/>
      <c r="J19" s="197"/>
      <c r="K19" s="197"/>
      <c r="L19" s="197"/>
      <c r="M19" s="197"/>
      <c r="N19" s="197"/>
      <c r="O19" s="197"/>
      <c r="P19" s="197"/>
      <c r="Q19" s="197"/>
      <c r="R19" s="248"/>
      <c r="S19" s="248"/>
      <c r="T19" s="248"/>
      <c r="U19" s="248"/>
      <c r="V19" s="248"/>
      <c r="W19" s="248"/>
      <c r="X19" s="248"/>
      <c r="Y19" s="248"/>
      <c r="Z19" s="248"/>
    </row>
    <row r="20" spans="1:26" ht="14.05" customHeight="1">
      <c r="A20" s="253">
        <v>17</v>
      </c>
      <c r="B20" s="254">
        <v>1952</v>
      </c>
      <c r="C20" s="254">
        <v>2139</v>
      </c>
      <c r="D20" s="254">
        <v>2400</v>
      </c>
      <c r="E20" s="254">
        <v>2400</v>
      </c>
      <c r="F20" s="255">
        <v>0</v>
      </c>
      <c r="G20" s="242"/>
      <c r="H20" s="197"/>
      <c r="I20" s="197"/>
      <c r="J20" s="197"/>
      <c r="K20" s="197"/>
      <c r="L20" s="197"/>
      <c r="M20" s="197"/>
      <c r="N20" s="197"/>
      <c r="O20" s="197"/>
      <c r="P20" s="197"/>
      <c r="Q20" s="197"/>
      <c r="R20" s="248"/>
      <c r="S20" s="248"/>
      <c r="T20" s="248"/>
      <c r="U20" s="248"/>
      <c r="V20" s="248"/>
      <c r="W20" s="248"/>
      <c r="X20" s="248"/>
      <c r="Y20" s="248"/>
      <c r="Z20" s="248"/>
    </row>
    <row r="21" spans="1:26" ht="14.05" customHeight="1">
      <c r="A21" s="253">
        <v>18</v>
      </c>
      <c r="B21" s="254">
        <v>1952</v>
      </c>
      <c r="C21" s="254">
        <v>2139</v>
      </c>
      <c r="D21" s="254">
        <v>2541</v>
      </c>
      <c r="E21" s="254">
        <v>2541</v>
      </c>
      <c r="F21" s="255">
        <v>0</v>
      </c>
      <c r="G21" s="242"/>
      <c r="H21" s="197"/>
      <c r="I21" s="197"/>
      <c r="J21" s="197"/>
      <c r="K21" s="197"/>
      <c r="L21" s="197"/>
      <c r="M21" s="197"/>
      <c r="N21" s="197"/>
      <c r="O21" s="197"/>
      <c r="P21" s="197"/>
      <c r="Q21" s="197"/>
      <c r="R21" s="248"/>
      <c r="S21" s="248"/>
      <c r="T21" s="248"/>
      <c r="U21" s="248"/>
      <c r="V21" s="248"/>
      <c r="W21" s="248"/>
      <c r="X21" s="248"/>
      <c r="Y21" s="248"/>
      <c r="Z21" s="248"/>
    </row>
    <row r="22" spans="1:26" ht="14.05" customHeight="1">
      <c r="A22" s="253">
        <v>19</v>
      </c>
      <c r="B22" s="254">
        <v>1952</v>
      </c>
      <c r="C22" s="254">
        <v>2139</v>
      </c>
      <c r="D22" s="254">
        <v>2682</v>
      </c>
      <c r="E22" s="254">
        <v>2682</v>
      </c>
      <c r="F22" s="255">
        <v>0</v>
      </c>
      <c r="G22" s="242"/>
      <c r="H22" s="197"/>
      <c r="I22" s="197"/>
      <c r="J22" s="197"/>
      <c r="K22" s="197"/>
      <c r="L22" s="197"/>
      <c r="M22" s="197"/>
      <c r="N22" s="197"/>
      <c r="O22" s="197"/>
      <c r="P22" s="197"/>
      <c r="Q22" s="197"/>
      <c r="R22" s="248"/>
      <c r="S22" s="248"/>
      <c r="T22" s="248"/>
      <c r="U22" s="248"/>
      <c r="V22" s="248"/>
      <c r="W22" s="248"/>
      <c r="X22" s="248"/>
      <c r="Y22" s="248"/>
      <c r="Z22" s="248"/>
    </row>
    <row r="23" spans="1:26" ht="14.05" customHeight="1">
      <c r="A23" s="253">
        <v>20</v>
      </c>
      <c r="B23" s="254">
        <v>1952</v>
      </c>
      <c r="C23" s="254">
        <v>2139</v>
      </c>
      <c r="D23" s="254">
        <v>2695</v>
      </c>
      <c r="E23" s="254">
        <v>2824</v>
      </c>
      <c r="F23" s="255">
        <v>0</v>
      </c>
      <c r="G23" s="242"/>
      <c r="H23" s="197"/>
      <c r="I23" s="197"/>
      <c r="J23" s="197"/>
      <c r="K23" s="197"/>
      <c r="L23" s="197"/>
      <c r="M23" s="197"/>
      <c r="N23" s="197"/>
      <c r="O23" s="197"/>
      <c r="P23" s="197"/>
      <c r="Q23" s="197"/>
      <c r="R23" s="248"/>
      <c r="S23" s="248"/>
      <c r="T23" s="248"/>
      <c r="U23" s="248"/>
      <c r="V23" s="248"/>
      <c r="W23" s="248"/>
      <c r="X23" s="248"/>
      <c r="Y23" s="248"/>
      <c r="Z23" s="248"/>
    </row>
    <row r="24" spans="1:26" ht="14.05" customHeight="1">
      <c r="A24" s="253">
        <v>21</v>
      </c>
      <c r="B24" s="254">
        <v>1952</v>
      </c>
      <c r="C24" s="254">
        <v>2139</v>
      </c>
      <c r="D24" s="254">
        <v>2695</v>
      </c>
      <c r="E24" s="254">
        <v>2965</v>
      </c>
      <c r="F24" s="255">
        <v>0</v>
      </c>
      <c r="G24" s="242"/>
      <c r="H24" s="197"/>
      <c r="I24" s="197"/>
      <c r="J24" s="197"/>
      <c r="K24" s="197"/>
      <c r="L24" s="197"/>
      <c r="M24" s="197"/>
      <c r="N24" s="197"/>
      <c r="O24" s="197"/>
      <c r="P24" s="197"/>
      <c r="Q24" s="197"/>
      <c r="R24" s="248"/>
      <c r="S24" s="248"/>
      <c r="T24" s="248"/>
      <c r="U24" s="248"/>
      <c r="V24" s="248"/>
      <c r="W24" s="248"/>
      <c r="X24" s="248"/>
      <c r="Y24" s="248"/>
      <c r="Z24" s="248"/>
    </row>
    <row r="25" spans="1:26" ht="14.05" customHeight="1">
      <c r="A25" s="253">
        <v>22</v>
      </c>
      <c r="B25" s="254">
        <v>1952</v>
      </c>
      <c r="C25" s="254">
        <v>2139</v>
      </c>
      <c r="D25" s="254">
        <v>2695</v>
      </c>
      <c r="E25" s="254">
        <v>3106</v>
      </c>
      <c r="F25" s="255">
        <v>0</v>
      </c>
      <c r="G25" s="242"/>
      <c r="H25" s="197"/>
      <c r="I25" s="197"/>
      <c r="J25" s="197"/>
      <c r="K25" s="197"/>
      <c r="L25" s="197"/>
      <c r="M25" s="197"/>
      <c r="N25" s="197"/>
      <c r="O25" s="197"/>
      <c r="P25" s="197"/>
      <c r="Q25" s="197"/>
      <c r="R25" s="248"/>
      <c r="S25" s="248"/>
      <c r="T25" s="248"/>
      <c r="U25" s="248"/>
      <c r="V25" s="248"/>
      <c r="W25" s="248"/>
      <c r="X25" s="248"/>
      <c r="Y25" s="248"/>
      <c r="Z25" s="248"/>
    </row>
    <row r="26" spans="1:26" ht="14.05" customHeight="1">
      <c r="A26" s="253">
        <v>23</v>
      </c>
      <c r="B26" s="254">
        <v>1952</v>
      </c>
      <c r="C26" s="254">
        <v>2139</v>
      </c>
      <c r="D26" s="254">
        <v>2695</v>
      </c>
      <c r="E26" s="254">
        <v>3247</v>
      </c>
      <c r="F26" s="255">
        <v>0</v>
      </c>
      <c r="G26" s="242"/>
      <c r="H26" s="197"/>
      <c r="I26" s="197"/>
      <c r="J26" s="197"/>
      <c r="K26" s="197"/>
      <c r="L26" s="197"/>
      <c r="M26" s="197"/>
      <c r="N26" s="197"/>
      <c r="O26" s="197"/>
      <c r="P26" s="197"/>
      <c r="Q26" s="197"/>
      <c r="R26" s="248"/>
      <c r="S26" s="248"/>
      <c r="T26" s="248"/>
      <c r="U26" s="248"/>
      <c r="V26" s="248"/>
      <c r="W26" s="248"/>
      <c r="X26" s="248"/>
      <c r="Y26" s="248"/>
      <c r="Z26" s="248"/>
    </row>
    <row r="27" spans="1:26" ht="14.05" customHeight="1">
      <c r="A27" s="253">
        <v>24</v>
      </c>
      <c r="B27" s="254">
        <v>1952</v>
      </c>
      <c r="C27" s="254">
        <v>2139</v>
      </c>
      <c r="D27" s="254">
        <v>2695</v>
      </c>
      <c r="E27" s="254">
        <v>3388</v>
      </c>
      <c r="F27" s="255">
        <v>0</v>
      </c>
      <c r="G27" s="242"/>
      <c r="H27" s="197"/>
      <c r="I27" s="197"/>
      <c r="J27" s="197"/>
      <c r="K27" s="197"/>
      <c r="L27" s="197"/>
      <c r="M27" s="197"/>
      <c r="N27" s="197"/>
      <c r="O27" s="197"/>
      <c r="P27" s="197"/>
      <c r="Q27" s="197"/>
      <c r="R27" s="248"/>
      <c r="S27" s="248"/>
      <c r="T27" s="248"/>
      <c r="U27" s="248"/>
      <c r="V27" s="248"/>
      <c r="W27" s="248"/>
      <c r="X27" s="248"/>
      <c r="Y27" s="248"/>
      <c r="Z27" s="248"/>
    </row>
    <row r="28" spans="1:26" ht="14.05" customHeight="1">
      <c r="A28" s="258" t="s">
        <v>62</v>
      </c>
      <c r="B28" s="254">
        <v>1952</v>
      </c>
      <c r="C28" s="254">
        <v>2139</v>
      </c>
      <c r="D28" s="254">
        <v>2695</v>
      </c>
      <c r="E28" s="254">
        <v>3407</v>
      </c>
      <c r="F28" s="255">
        <v>0</v>
      </c>
      <c r="G28" s="259"/>
      <c r="H28" s="197"/>
      <c r="I28" s="197"/>
      <c r="J28" s="197"/>
      <c r="K28" s="197"/>
      <c r="L28" s="197"/>
      <c r="M28" s="197"/>
      <c r="N28" s="197"/>
      <c r="O28" s="197"/>
      <c r="P28" s="197"/>
      <c r="Q28" s="197"/>
      <c r="R28" s="248"/>
      <c r="S28" s="248"/>
      <c r="T28" s="248"/>
      <c r="U28" s="248"/>
      <c r="V28" s="248"/>
      <c r="W28" s="248"/>
      <c r="X28" s="248"/>
      <c r="Y28" s="248"/>
      <c r="Z28" s="248"/>
    </row>
    <row r="29" spans="1:26" ht="4.2" customHeight="1">
      <c r="A29" s="237"/>
      <c r="B29" s="197"/>
      <c r="C29" s="197"/>
      <c r="D29" s="197"/>
      <c r="E29" s="197"/>
      <c r="F29" s="197"/>
      <c r="G29" s="197"/>
      <c r="H29" s="197"/>
      <c r="I29" s="197"/>
      <c r="J29" s="197"/>
      <c r="K29" s="197"/>
      <c r="L29" s="197"/>
      <c r="M29" s="197"/>
      <c r="N29" s="197"/>
      <c r="O29" s="197"/>
      <c r="P29" s="197"/>
      <c r="Q29" s="197"/>
      <c r="R29" s="248"/>
      <c r="S29" s="248"/>
      <c r="T29" s="248"/>
      <c r="U29" s="248"/>
      <c r="V29" s="248"/>
      <c r="W29" s="248"/>
      <c r="X29" s="248"/>
      <c r="Y29" s="248"/>
      <c r="Z29" s="248"/>
    </row>
    <row r="30" spans="1:26" ht="14.4">
      <c r="A30" s="243"/>
      <c r="B30" s="243"/>
      <c r="C30" s="197"/>
      <c r="D30" s="197"/>
      <c r="E30" s="197"/>
      <c r="F30" s="197"/>
      <c r="G30" s="197"/>
      <c r="H30" s="197"/>
      <c r="I30" s="197"/>
      <c r="J30" s="197"/>
      <c r="K30" s="197"/>
      <c r="L30" s="197"/>
      <c r="M30" s="197"/>
      <c r="N30" s="197"/>
      <c r="O30" s="197"/>
      <c r="P30" s="197"/>
      <c r="Q30" s="197"/>
      <c r="R30" s="248"/>
      <c r="S30" s="248"/>
      <c r="T30" s="248"/>
      <c r="U30" s="248"/>
      <c r="V30" s="248"/>
      <c r="W30" s="248"/>
      <c r="X30" s="248"/>
      <c r="Y30" s="248"/>
      <c r="Z30" s="248"/>
    </row>
    <row r="31" spans="1:26" ht="12.75" customHeight="1">
      <c r="A31" s="197"/>
      <c r="B31" s="197"/>
      <c r="C31" s="260"/>
      <c r="D31" s="197"/>
      <c r="E31" s="197"/>
      <c r="F31" s="197"/>
      <c r="G31" s="197"/>
      <c r="H31" s="197"/>
      <c r="I31" s="197"/>
      <c r="J31" s="197"/>
      <c r="K31" s="197"/>
      <c r="L31" s="197"/>
      <c r="M31" s="197"/>
      <c r="N31" s="197"/>
      <c r="O31" s="197"/>
      <c r="P31" s="197"/>
      <c r="Q31" s="197"/>
      <c r="R31" s="248"/>
      <c r="S31" s="248"/>
      <c r="T31" s="248"/>
      <c r="U31" s="248"/>
      <c r="V31" s="248"/>
      <c r="W31" s="248"/>
      <c r="X31" s="248"/>
      <c r="Y31" s="248"/>
      <c r="Z31" s="248"/>
    </row>
    <row r="32" spans="1:26" ht="12.75" customHeight="1">
      <c r="A32" s="248"/>
      <c r="B32" s="248"/>
      <c r="C32" s="261"/>
      <c r="D32" s="248"/>
      <c r="E32" s="248"/>
      <c r="F32" s="248"/>
      <c r="G32" s="248"/>
      <c r="H32" s="248"/>
      <c r="I32" s="248"/>
      <c r="J32" s="248"/>
      <c r="K32" s="248"/>
      <c r="L32" s="248"/>
      <c r="M32" s="248"/>
      <c r="N32" s="248"/>
      <c r="O32" s="248"/>
      <c r="P32" s="248"/>
      <c r="Q32" s="248"/>
      <c r="R32" s="248"/>
      <c r="S32" s="248"/>
      <c r="T32" s="248"/>
      <c r="U32" s="248"/>
      <c r="V32" s="248"/>
      <c r="W32" s="248"/>
      <c r="X32" s="248"/>
      <c r="Y32" s="248"/>
      <c r="Z32" s="248"/>
    </row>
    <row r="33" spans="1:26" ht="12.75" customHeight="1">
      <c r="A33" s="248"/>
      <c r="B33" s="248"/>
      <c r="C33" s="261"/>
      <c r="D33" s="248"/>
      <c r="E33" s="248"/>
      <c r="F33" s="248"/>
      <c r="G33" s="248"/>
      <c r="H33" s="248"/>
      <c r="I33" s="248"/>
      <c r="J33" s="248"/>
      <c r="K33" s="248"/>
      <c r="L33" s="248"/>
      <c r="M33" s="248"/>
      <c r="N33" s="248"/>
      <c r="O33" s="248"/>
      <c r="P33" s="248"/>
      <c r="Q33" s="248"/>
      <c r="R33" s="248"/>
      <c r="S33" s="248"/>
      <c r="T33" s="248"/>
      <c r="U33" s="248"/>
      <c r="V33" s="248"/>
      <c r="W33" s="248"/>
      <c r="X33" s="248"/>
      <c r="Y33" s="248"/>
      <c r="Z33" s="248"/>
    </row>
    <row r="34" spans="1:26" ht="12.75" customHeight="1">
      <c r="A34" s="248"/>
      <c r="B34" s="248"/>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row>
    <row r="35" spans="1:26" ht="12.75" customHeight="1">
      <c r="A35" s="248"/>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c r="Z35" s="248"/>
    </row>
    <row r="36" spans="1:26" ht="12.75" customHeight="1">
      <c r="A36" s="248"/>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row>
    <row r="37" spans="1:26" ht="12.75" customHeight="1">
      <c r="A37" s="248"/>
      <c r="B37" s="248"/>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row>
    <row r="38" spans="1:26" ht="12.75" customHeight="1">
      <c r="A38" s="248"/>
      <c r="B38" s="248"/>
      <c r="C38" s="248"/>
      <c r="D38" s="248"/>
      <c r="E38" s="248"/>
      <c r="F38" s="248"/>
      <c r="G38" s="248"/>
      <c r="H38" s="248"/>
      <c r="I38" s="248"/>
      <c r="J38" s="248"/>
      <c r="K38" s="248"/>
      <c r="L38" s="248"/>
      <c r="M38" s="248"/>
      <c r="N38" s="248"/>
      <c r="O38" s="248"/>
      <c r="P38" s="248"/>
      <c r="Q38" s="248"/>
      <c r="R38" s="248"/>
      <c r="S38" s="248"/>
      <c r="T38" s="248"/>
      <c r="U38" s="248"/>
      <c r="V38" s="248"/>
      <c r="W38" s="248"/>
      <c r="X38" s="248"/>
      <c r="Y38" s="248"/>
      <c r="Z38" s="248"/>
    </row>
    <row r="39" spans="1:26" ht="12.75" customHeight="1">
      <c r="A39" s="248"/>
      <c r="B39" s="248"/>
      <c r="C39" s="248"/>
      <c r="D39" s="248"/>
      <c r="E39" s="248"/>
      <c r="F39" s="248"/>
      <c r="G39" s="248"/>
      <c r="H39" s="248"/>
      <c r="I39" s="248"/>
      <c r="J39" s="248"/>
      <c r="K39" s="248"/>
      <c r="L39" s="248"/>
      <c r="M39" s="248"/>
      <c r="N39" s="248"/>
      <c r="O39" s="248"/>
      <c r="P39" s="248"/>
      <c r="Q39" s="248"/>
      <c r="R39" s="248"/>
      <c r="S39" s="248"/>
      <c r="T39" s="248"/>
      <c r="U39" s="248"/>
      <c r="V39" s="248"/>
      <c r="W39" s="248"/>
      <c r="X39" s="248"/>
      <c r="Y39" s="248"/>
      <c r="Z39" s="248"/>
    </row>
    <row r="40" spans="1:26" ht="12.75" customHeight="1">
      <c r="A40" s="248"/>
      <c r="B40" s="248"/>
      <c r="C40" s="248"/>
      <c r="D40" s="248"/>
      <c r="E40" s="248"/>
      <c r="F40" s="248"/>
      <c r="G40" s="248"/>
      <c r="H40" s="248"/>
      <c r="I40" s="248"/>
      <c r="J40" s="248"/>
      <c r="K40" s="248"/>
      <c r="L40" s="248"/>
      <c r="M40" s="248"/>
      <c r="N40" s="248"/>
      <c r="O40" s="248"/>
      <c r="P40" s="248"/>
      <c r="Q40" s="248"/>
      <c r="R40" s="248"/>
      <c r="S40" s="248"/>
      <c r="T40" s="248"/>
      <c r="U40" s="248"/>
      <c r="V40" s="248"/>
      <c r="W40" s="248"/>
      <c r="X40" s="248"/>
      <c r="Y40" s="248"/>
      <c r="Z40" s="248"/>
    </row>
    <row r="41" spans="1:26" ht="12.75" customHeight="1">
      <c r="A41" s="248"/>
      <c r="B41" s="248"/>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row>
    <row r="42" spans="1:26" ht="12.75" customHeight="1">
      <c r="A42" s="248"/>
      <c r="B42" s="248"/>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row>
    <row r="43" spans="1:26" ht="12.75" customHeight="1">
      <c r="A43" s="248"/>
      <c r="B43" s="248"/>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row>
    <row r="44" spans="1:26" ht="12.75" customHeight="1">
      <c r="A44" s="248"/>
      <c r="B44" s="248"/>
      <c r="C44" s="248"/>
      <c r="D44" s="248"/>
      <c r="E44" s="248"/>
      <c r="F44" s="248"/>
      <c r="G44" s="248"/>
      <c r="H44" s="248"/>
      <c r="I44" s="248"/>
      <c r="J44" s="248"/>
      <c r="K44" s="248"/>
      <c r="L44" s="248"/>
      <c r="M44" s="248"/>
      <c r="N44" s="248"/>
      <c r="O44" s="248"/>
      <c r="P44" s="248"/>
      <c r="Q44" s="248"/>
      <c r="R44" s="248"/>
      <c r="S44" s="248"/>
      <c r="T44" s="248"/>
      <c r="U44" s="248"/>
      <c r="V44" s="248"/>
      <c r="W44" s="248"/>
      <c r="X44" s="248"/>
      <c r="Y44" s="248"/>
      <c r="Z44" s="248"/>
    </row>
    <row r="45" spans="1:26" ht="12.75" customHeight="1">
      <c r="A45" s="248"/>
      <c r="B45" s="248"/>
      <c r="C45" s="248"/>
      <c r="D45" s="248"/>
      <c r="E45" s="248"/>
      <c r="F45" s="248"/>
      <c r="G45" s="248"/>
      <c r="H45" s="248"/>
      <c r="I45" s="248"/>
      <c r="J45" s="248"/>
      <c r="K45" s="248"/>
      <c r="L45" s="248"/>
      <c r="M45" s="248"/>
      <c r="N45" s="248"/>
      <c r="O45" s="248"/>
      <c r="P45" s="248"/>
      <c r="Q45" s="248"/>
      <c r="R45" s="248"/>
      <c r="S45" s="248"/>
      <c r="T45" s="248"/>
      <c r="U45" s="248"/>
      <c r="V45" s="248"/>
      <c r="W45" s="248"/>
      <c r="X45" s="248"/>
      <c r="Y45" s="248"/>
      <c r="Z45" s="248"/>
    </row>
    <row r="46" spans="1:26" ht="12.75" customHeight="1">
      <c r="A46" s="248"/>
      <c r="B46" s="248"/>
      <c r="C46" s="248"/>
      <c r="D46" s="248"/>
      <c r="E46" s="248"/>
      <c r="F46" s="248"/>
      <c r="G46" s="248"/>
      <c r="H46" s="248"/>
      <c r="I46" s="248"/>
      <c r="J46" s="248"/>
      <c r="K46" s="248"/>
      <c r="L46" s="248"/>
      <c r="M46" s="248"/>
      <c r="N46" s="248"/>
      <c r="O46" s="248"/>
      <c r="P46" s="248"/>
      <c r="Q46" s="248"/>
      <c r="R46" s="248"/>
      <c r="S46" s="248"/>
      <c r="T46" s="248"/>
      <c r="U46" s="248"/>
      <c r="V46" s="248"/>
      <c r="W46" s="248"/>
      <c r="X46" s="248"/>
      <c r="Y46" s="248"/>
      <c r="Z46" s="248"/>
    </row>
    <row r="47" spans="1:26" ht="12.75" customHeight="1">
      <c r="A47" s="248"/>
      <c r="B47" s="248"/>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row>
    <row r="48" spans="1:26" ht="12.75" customHeight="1">
      <c r="A48" s="248"/>
      <c r="B48" s="248"/>
      <c r="C48" s="248"/>
      <c r="D48" s="248"/>
      <c r="E48" s="248"/>
      <c r="F48" s="248"/>
      <c r="G48" s="248"/>
      <c r="H48" s="248"/>
      <c r="I48" s="248"/>
      <c r="J48" s="248"/>
      <c r="K48" s="248"/>
      <c r="L48" s="248"/>
      <c r="M48" s="248"/>
      <c r="N48" s="248"/>
      <c r="O48" s="248"/>
      <c r="P48" s="248"/>
      <c r="Q48" s="248"/>
      <c r="R48" s="248"/>
      <c r="S48" s="248"/>
      <c r="T48" s="248"/>
      <c r="U48" s="248"/>
      <c r="V48" s="248"/>
      <c r="W48" s="248"/>
      <c r="X48" s="248"/>
      <c r="Y48" s="248"/>
      <c r="Z48" s="248"/>
    </row>
    <row r="49" spans="1:26" ht="12.75" customHeight="1">
      <c r="A49" s="248"/>
      <c r="B49" s="248"/>
      <c r="C49" s="248"/>
      <c r="D49" s="248"/>
      <c r="E49" s="248"/>
      <c r="F49" s="248"/>
      <c r="G49" s="248"/>
      <c r="H49" s="248"/>
      <c r="I49" s="248"/>
      <c r="J49" s="248"/>
      <c r="K49" s="248"/>
      <c r="L49" s="248"/>
      <c r="M49" s="248"/>
      <c r="N49" s="248"/>
      <c r="O49" s="248"/>
      <c r="P49" s="248"/>
      <c r="Q49" s="248"/>
      <c r="R49" s="248"/>
      <c r="S49" s="248"/>
      <c r="T49" s="248"/>
      <c r="U49" s="248"/>
      <c r="V49" s="248"/>
      <c r="W49" s="248"/>
      <c r="X49" s="248"/>
      <c r="Y49" s="248"/>
      <c r="Z49" s="248"/>
    </row>
    <row r="50" spans="1:26" ht="12.75" customHeight="1">
      <c r="A50" s="248"/>
      <c r="B50" s="248"/>
      <c r="C50" s="248"/>
      <c r="D50" s="248"/>
      <c r="E50" s="248"/>
      <c r="F50" s="248"/>
      <c r="G50" s="248"/>
      <c r="H50" s="248"/>
      <c r="I50" s="248"/>
      <c r="J50" s="248"/>
      <c r="K50" s="248"/>
      <c r="L50" s="248"/>
      <c r="M50" s="248"/>
      <c r="N50" s="248"/>
      <c r="O50" s="248"/>
      <c r="P50" s="248"/>
      <c r="Q50" s="248"/>
      <c r="R50" s="248"/>
      <c r="S50" s="248"/>
      <c r="T50" s="248"/>
      <c r="U50" s="248"/>
      <c r="V50" s="248"/>
      <c r="W50" s="248"/>
      <c r="X50" s="248"/>
      <c r="Y50" s="248"/>
      <c r="Z50" s="248"/>
    </row>
    <row r="51" spans="1:26" ht="12.75" customHeight="1">
      <c r="A51" s="248"/>
      <c r="B51" s="248"/>
      <c r="C51" s="248"/>
      <c r="D51" s="248"/>
      <c r="E51" s="248"/>
      <c r="F51" s="248"/>
      <c r="G51" s="248"/>
      <c r="H51" s="248"/>
      <c r="I51" s="248"/>
      <c r="J51" s="248"/>
      <c r="K51" s="248"/>
      <c r="L51" s="248"/>
      <c r="M51" s="248"/>
      <c r="N51" s="248"/>
      <c r="O51" s="248"/>
      <c r="P51" s="248"/>
      <c r="Q51" s="248"/>
      <c r="R51" s="248"/>
      <c r="S51" s="248"/>
      <c r="T51" s="248"/>
      <c r="U51" s="248"/>
      <c r="V51" s="248"/>
      <c r="W51" s="248"/>
      <c r="X51" s="248"/>
      <c r="Y51" s="248"/>
      <c r="Z51" s="248"/>
    </row>
    <row r="52" spans="1:26" ht="12.75" customHeight="1">
      <c r="A52" s="248"/>
      <c r="B52" s="248"/>
      <c r="C52" s="248"/>
      <c r="D52" s="248"/>
      <c r="E52" s="248"/>
      <c r="F52" s="248"/>
      <c r="G52" s="248"/>
      <c r="H52" s="248"/>
      <c r="I52" s="248"/>
      <c r="J52" s="248"/>
      <c r="K52" s="248"/>
      <c r="L52" s="248"/>
      <c r="M52" s="248"/>
      <c r="N52" s="248"/>
      <c r="O52" s="248"/>
      <c r="P52" s="248"/>
      <c r="Q52" s="248"/>
      <c r="R52" s="248"/>
      <c r="S52" s="248"/>
      <c r="T52" s="248"/>
      <c r="U52" s="248"/>
      <c r="V52" s="248"/>
      <c r="W52" s="248"/>
      <c r="X52" s="248"/>
      <c r="Y52" s="248"/>
      <c r="Z52" s="248"/>
    </row>
    <row r="53" spans="1:26" ht="12.75" customHeight="1">
      <c r="A53" s="248"/>
      <c r="B53" s="248"/>
      <c r="C53" s="248"/>
      <c r="D53" s="248"/>
      <c r="E53" s="248"/>
      <c r="F53" s="248"/>
      <c r="G53" s="248"/>
      <c r="H53" s="248"/>
      <c r="I53" s="248"/>
      <c r="J53" s="248"/>
      <c r="K53" s="248"/>
      <c r="L53" s="248"/>
      <c r="M53" s="248"/>
      <c r="N53" s="248"/>
      <c r="O53" s="248"/>
      <c r="P53" s="248"/>
      <c r="Q53" s="248"/>
      <c r="R53" s="248"/>
      <c r="S53" s="248"/>
      <c r="T53" s="248"/>
      <c r="U53" s="248"/>
      <c r="V53" s="248"/>
      <c r="W53" s="248"/>
      <c r="X53" s="248"/>
      <c r="Y53" s="248"/>
      <c r="Z53" s="248"/>
    </row>
    <row r="54" spans="1:26" ht="12.75" customHeight="1">
      <c r="A54" s="248"/>
      <c r="B54" s="248"/>
      <c r="C54" s="248"/>
      <c r="D54" s="248"/>
      <c r="E54" s="248"/>
      <c r="F54" s="248"/>
      <c r="G54" s="248"/>
      <c r="H54" s="248"/>
      <c r="I54" s="248"/>
      <c r="J54" s="248"/>
      <c r="K54" s="248"/>
      <c r="L54" s="248"/>
      <c r="M54" s="248"/>
      <c r="N54" s="248"/>
      <c r="O54" s="248"/>
      <c r="P54" s="248"/>
      <c r="Q54" s="248"/>
      <c r="R54" s="248"/>
      <c r="S54" s="248"/>
      <c r="T54" s="248"/>
      <c r="U54" s="248"/>
      <c r="V54" s="248"/>
      <c r="W54" s="248"/>
      <c r="X54" s="248"/>
      <c r="Y54" s="248"/>
      <c r="Z54" s="248"/>
    </row>
    <row r="55" spans="1:26" ht="12.75" customHeight="1">
      <c r="A55" s="248"/>
      <c r="B55" s="248"/>
      <c r="C55" s="248"/>
      <c r="D55" s="248"/>
      <c r="E55" s="248"/>
      <c r="F55" s="248"/>
      <c r="G55" s="248"/>
      <c r="H55" s="248"/>
      <c r="I55" s="248"/>
      <c r="J55" s="248"/>
      <c r="K55" s="248"/>
      <c r="L55" s="248"/>
      <c r="M55" s="248"/>
      <c r="N55" s="248"/>
      <c r="O55" s="248"/>
      <c r="P55" s="248"/>
      <c r="Q55" s="248"/>
      <c r="R55" s="248"/>
      <c r="S55" s="248"/>
      <c r="T55" s="248"/>
      <c r="U55" s="248"/>
      <c r="V55" s="248"/>
      <c r="W55" s="248"/>
      <c r="X55" s="248"/>
      <c r="Y55" s="248"/>
      <c r="Z55" s="248"/>
    </row>
    <row r="56" spans="1:26" ht="12.75" customHeight="1">
      <c r="A56" s="248"/>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row>
    <row r="57" spans="1:26" ht="12.75" customHeight="1">
      <c r="A57" s="248"/>
      <c r="B57" s="248"/>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row>
    <row r="58" spans="1:26" ht="12.75" customHeight="1">
      <c r="A58" s="248"/>
      <c r="B58" s="248"/>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row>
    <row r="59" spans="1:26" ht="12.75" customHeight="1">
      <c r="A59" s="248"/>
      <c r="B59" s="248"/>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row>
    <row r="60" spans="1:26" ht="15.75" customHeight="1">
      <c r="A60" s="248"/>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row>
    <row r="61" spans="1:26" ht="15.75" customHeight="1">
      <c r="A61" s="248"/>
      <c r="B61" s="248"/>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row>
    <row r="62" spans="1:26" ht="15.75" customHeight="1">
      <c r="A62" s="248"/>
      <c r="B62" s="248"/>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row>
    <row r="63" spans="1:26" ht="15.75" customHeight="1">
      <c r="A63" s="248"/>
      <c r="B63" s="248"/>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row>
    <row r="64" spans="1:26" ht="15.75" customHeight="1">
      <c r="A64" s="248"/>
      <c r="B64" s="248"/>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row>
    <row r="65" spans="1:26" ht="15.75" customHeight="1">
      <c r="A65" s="248"/>
      <c r="B65" s="248"/>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row>
    <row r="66" spans="1:26" ht="15.75" customHeight="1">
      <c r="A66" s="248"/>
      <c r="B66" s="248"/>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row>
    <row r="67" spans="1:26" ht="15.75" customHeight="1">
      <c r="A67" s="248"/>
      <c r="B67" s="248"/>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row>
    <row r="68" spans="1:26" ht="15.75" customHeight="1">
      <c r="A68" s="248"/>
      <c r="B68" s="248"/>
      <c r="C68" s="248"/>
      <c r="D68" s="248"/>
      <c r="E68" s="248"/>
      <c r="F68" s="248"/>
      <c r="G68" s="248"/>
      <c r="H68" s="248"/>
      <c r="I68" s="248"/>
      <c r="J68" s="248"/>
      <c r="K68" s="248"/>
      <c r="L68" s="248"/>
      <c r="M68" s="248"/>
      <c r="N68" s="248"/>
      <c r="O68" s="248"/>
      <c r="P68" s="248"/>
      <c r="Q68" s="248"/>
      <c r="R68" s="248"/>
      <c r="S68" s="248"/>
      <c r="T68" s="248"/>
      <c r="U68" s="248"/>
      <c r="V68" s="248"/>
      <c r="W68" s="248"/>
      <c r="X68" s="248"/>
      <c r="Y68" s="248"/>
      <c r="Z68" s="248"/>
    </row>
    <row r="69" spans="1:26" ht="15.75" customHeight="1">
      <c r="A69" s="248"/>
      <c r="B69" s="248"/>
      <c r="C69" s="248"/>
      <c r="D69" s="248"/>
      <c r="E69" s="248"/>
      <c r="F69" s="248"/>
      <c r="G69" s="248"/>
      <c r="H69" s="248"/>
      <c r="I69" s="248"/>
      <c r="J69" s="248"/>
      <c r="K69" s="248"/>
      <c r="L69" s="248"/>
      <c r="M69" s="248"/>
      <c r="N69" s="248"/>
      <c r="O69" s="248"/>
      <c r="P69" s="248"/>
      <c r="Q69" s="248"/>
      <c r="R69" s="248"/>
      <c r="S69" s="248"/>
      <c r="T69" s="248"/>
      <c r="U69" s="248"/>
      <c r="V69" s="248"/>
      <c r="W69" s="248"/>
      <c r="X69" s="248"/>
      <c r="Y69" s="248"/>
      <c r="Z69" s="248"/>
    </row>
    <row r="70" spans="1:26" ht="15.75" customHeight="1">
      <c r="A70" s="248"/>
      <c r="B70" s="248"/>
      <c r="C70" s="248"/>
      <c r="D70" s="248"/>
      <c r="E70" s="248"/>
      <c r="F70" s="248"/>
      <c r="G70" s="248"/>
      <c r="H70" s="248"/>
      <c r="I70" s="248"/>
      <c r="J70" s="248"/>
      <c r="K70" s="248"/>
      <c r="L70" s="248"/>
      <c r="M70" s="248"/>
      <c r="N70" s="248"/>
      <c r="O70" s="248"/>
      <c r="P70" s="248"/>
      <c r="Q70" s="248"/>
      <c r="R70" s="248"/>
      <c r="S70" s="248"/>
      <c r="T70" s="248"/>
      <c r="U70" s="248"/>
      <c r="V70" s="248"/>
      <c r="W70" s="248"/>
      <c r="X70" s="248"/>
      <c r="Y70" s="248"/>
      <c r="Z70" s="248"/>
    </row>
    <row r="71" spans="1:26" ht="15.75" customHeight="1">
      <c r="A71" s="248"/>
      <c r="B71" s="248"/>
      <c r="C71" s="248"/>
      <c r="D71" s="248"/>
      <c r="E71" s="248"/>
      <c r="F71" s="248"/>
      <c r="G71" s="248"/>
      <c r="H71" s="248"/>
      <c r="I71" s="248"/>
      <c r="J71" s="248"/>
      <c r="K71" s="248"/>
      <c r="L71" s="248"/>
      <c r="M71" s="248"/>
      <c r="N71" s="248"/>
      <c r="O71" s="248"/>
      <c r="P71" s="248"/>
      <c r="Q71" s="248"/>
      <c r="R71" s="248"/>
      <c r="S71" s="248"/>
      <c r="T71" s="248"/>
      <c r="U71" s="248"/>
      <c r="V71" s="248"/>
      <c r="W71" s="248"/>
      <c r="X71" s="248"/>
      <c r="Y71" s="248"/>
      <c r="Z71" s="248"/>
    </row>
    <row r="72" spans="1:26" ht="15.75" customHeight="1">
      <c r="A72" s="248"/>
      <c r="B72" s="248"/>
      <c r="C72" s="248"/>
      <c r="D72" s="248"/>
      <c r="E72" s="248"/>
      <c r="F72" s="248"/>
      <c r="G72" s="248"/>
      <c r="H72" s="248"/>
      <c r="I72" s="248"/>
      <c r="J72" s="248"/>
      <c r="K72" s="248"/>
      <c r="L72" s="248"/>
      <c r="M72" s="248"/>
      <c r="N72" s="248"/>
      <c r="O72" s="248"/>
      <c r="P72" s="248"/>
      <c r="Q72" s="248"/>
      <c r="R72" s="248"/>
      <c r="S72" s="248"/>
      <c r="T72" s="248"/>
      <c r="U72" s="248"/>
      <c r="V72" s="248"/>
      <c r="W72" s="248"/>
      <c r="X72" s="248"/>
      <c r="Y72" s="248"/>
      <c r="Z72" s="248"/>
    </row>
    <row r="73" spans="1:26" ht="15.75" customHeight="1">
      <c r="A73" s="248"/>
      <c r="B73" s="248"/>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row>
    <row r="74" spans="1:26" ht="15.75" customHeight="1">
      <c r="A74" s="248"/>
      <c r="B74" s="248"/>
      <c r="C74" s="248"/>
      <c r="D74" s="248"/>
      <c r="E74" s="248"/>
      <c r="F74" s="248"/>
      <c r="G74" s="248"/>
      <c r="H74" s="248"/>
      <c r="I74" s="248"/>
      <c r="J74" s="248"/>
      <c r="K74" s="248"/>
      <c r="L74" s="248"/>
      <c r="M74" s="248"/>
      <c r="N74" s="248"/>
      <c r="O74" s="248"/>
      <c r="P74" s="248"/>
      <c r="Q74" s="248"/>
      <c r="R74" s="248"/>
      <c r="S74" s="248"/>
      <c r="T74" s="248"/>
      <c r="U74" s="248"/>
      <c r="V74" s="248"/>
      <c r="W74" s="248"/>
      <c r="X74" s="248"/>
      <c r="Y74" s="248"/>
      <c r="Z74" s="248"/>
    </row>
    <row r="75" spans="1:26" ht="15.75" customHeight="1">
      <c r="A75" s="248"/>
      <c r="B75" s="248"/>
      <c r="C75" s="248"/>
      <c r="D75" s="248"/>
      <c r="E75" s="248"/>
      <c r="F75" s="248"/>
      <c r="G75" s="248"/>
      <c r="H75" s="248"/>
      <c r="I75" s="248"/>
      <c r="J75" s="248"/>
      <c r="K75" s="248"/>
      <c r="L75" s="248"/>
      <c r="M75" s="248"/>
      <c r="N75" s="248"/>
      <c r="O75" s="248"/>
      <c r="P75" s="248"/>
      <c r="Q75" s="248"/>
      <c r="R75" s="248"/>
      <c r="S75" s="248"/>
      <c r="T75" s="248"/>
      <c r="U75" s="248"/>
      <c r="V75" s="248"/>
      <c r="W75" s="248"/>
      <c r="X75" s="248"/>
      <c r="Y75" s="248"/>
      <c r="Z75" s="248"/>
    </row>
    <row r="76" spans="1:26" ht="15.75" customHeight="1">
      <c r="A76" s="248"/>
      <c r="B76" s="248"/>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row>
    <row r="77" spans="1:26" ht="15.75" customHeight="1">
      <c r="A77" s="248"/>
      <c r="B77" s="248"/>
      <c r="C77" s="248"/>
      <c r="D77" s="248"/>
      <c r="E77" s="248"/>
      <c r="F77" s="248"/>
      <c r="G77" s="248"/>
      <c r="H77" s="248"/>
      <c r="I77" s="248"/>
      <c r="J77" s="248"/>
      <c r="K77" s="248"/>
      <c r="L77" s="248"/>
      <c r="M77" s="248"/>
      <c r="N77" s="248"/>
      <c r="O77" s="248"/>
      <c r="P77" s="248"/>
      <c r="Q77" s="248"/>
      <c r="R77" s="248"/>
      <c r="S77" s="248"/>
      <c r="T77" s="248"/>
      <c r="U77" s="248"/>
      <c r="V77" s="248"/>
      <c r="W77" s="248"/>
      <c r="X77" s="248"/>
      <c r="Y77" s="248"/>
      <c r="Z77" s="248"/>
    </row>
    <row r="78" spans="1:26" ht="15.75" customHeight="1">
      <c r="A78" s="248"/>
      <c r="B78" s="248"/>
      <c r="C78" s="248"/>
      <c r="D78" s="248"/>
      <c r="E78" s="248"/>
      <c r="F78" s="248"/>
      <c r="G78" s="248"/>
      <c r="H78" s="248"/>
      <c r="I78" s="248"/>
      <c r="J78" s="248"/>
      <c r="K78" s="248"/>
      <c r="L78" s="248"/>
      <c r="M78" s="248"/>
      <c r="N78" s="248"/>
      <c r="O78" s="248"/>
      <c r="P78" s="248"/>
      <c r="Q78" s="248"/>
      <c r="R78" s="248"/>
      <c r="S78" s="248"/>
      <c r="T78" s="248"/>
      <c r="U78" s="248"/>
      <c r="V78" s="248"/>
      <c r="W78" s="248"/>
      <c r="X78" s="248"/>
      <c r="Y78" s="248"/>
      <c r="Z78" s="248"/>
    </row>
    <row r="79" spans="1:26" ht="15.75" customHeight="1">
      <c r="A79" s="248"/>
      <c r="B79" s="248"/>
      <c r="C79" s="248"/>
      <c r="D79" s="248"/>
      <c r="E79" s="248"/>
      <c r="F79" s="248"/>
      <c r="G79" s="248"/>
      <c r="H79" s="248"/>
      <c r="I79" s="248"/>
      <c r="J79" s="248"/>
      <c r="K79" s="248"/>
      <c r="L79" s="248"/>
      <c r="M79" s="248"/>
      <c r="N79" s="248"/>
      <c r="O79" s="248"/>
      <c r="P79" s="248"/>
      <c r="Q79" s="248"/>
      <c r="R79" s="248"/>
      <c r="S79" s="248"/>
      <c r="T79" s="248"/>
      <c r="U79" s="248"/>
      <c r="V79" s="248"/>
      <c r="W79" s="248"/>
      <c r="X79" s="248"/>
      <c r="Y79" s="248"/>
      <c r="Z79" s="248"/>
    </row>
    <row r="80" spans="1:26" ht="15.75" customHeight="1">
      <c r="A80" s="248"/>
      <c r="B80" s="248"/>
      <c r="C80" s="248"/>
      <c r="D80" s="248"/>
      <c r="E80" s="248"/>
      <c r="F80" s="248"/>
      <c r="G80" s="248"/>
      <c r="H80" s="248"/>
      <c r="I80" s="248"/>
      <c r="J80" s="248"/>
      <c r="K80" s="248"/>
      <c r="L80" s="248"/>
      <c r="M80" s="248"/>
      <c r="N80" s="248"/>
      <c r="O80" s="248"/>
      <c r="P80" s="248"/>
      <c r="Q80" s="248"/>
      <c r="R80" s="248"/>
      <c r="S80" s="248"/>
      <c r="T80" s="248"/>
      <c r="U80" s="248"/>
      <c r="V80" s="248"/>
      <c r="W80" s="248"/>
      <c r="X80" s="248"/>
      <c r="Y80" s="248"/>
      <c r="Z80" s="248"/>
    </row>
    <row r="81" spans="1:26" ht="15.75" customHeight="1">
      <c r="A81" s="248"/>
      <c r="B81" s="248"/>
      <c r="C81" s="248"/>
      <c r="D81" s="248"/>
      <c r="E81" s="248"/>
      <c r="F81" s="248"/>
      <c r="G81" s="248"/>
      <c r="H81" s="248"/>
      <c r="I81" s="248"/>
      <c r="J81" s="248"/>
      <c r="K81" s="248"/>
      <c r="L81" s="248"/>
      <c r="M81" s="248"/>
      <c r="N81" s="248"/>
      <c r="O81" s="248"/>
      <c r="P81" s="248"/>
      <c r="Q81" s="248"/>
      <c r="R81" s="248"/>
      <c r="S81" s="248"/>
      <c r="T81" s="248"/>
      <c r="U81" s="248"/>
      <c r="V81" s="248"/>
      <c r="W81" s="248"/>
      <c r="X81" s="248"/>
      <c r="Y81" s="248"/>
      <c r="Z81" s="248"/>
    </row>
    <row r="82" spans="1:26" ht="15.75" customHeight="1">
      <c r="A82" s="248"/>
      <c r="B82" s="248"/>
      <c r="C82" s="248"/>
      <c r="D82" s="248"/>
      <c r="E82" s="248"/>
      <c r="F82" s="248"/>
      <c r="G82" s="248"/>
      <c r="H82" s="248"/>
      <c r="I82" s="248"/>
      <c r="J82" s="248"/>
      <c r="K82" s="248"/>
      <c r="L82" s="248"/>
      <c r="M82" s="248"/>
      <c r="N82" s="248"/>
      <c r="O82" s="248"/>
      <c r="P82" s="248"/>
      <c r="Q82" s="248"/>
      <c r="R82" s="248"/>
      <c r="S82" s="248"/>
      <c r="T82" s="248"/>
      <c r="U82" s="248"/>
      <c r="V82" s="248"/>
      <c r="W82" s="248"/>
      <c r="X82" s="248"/>
      <c r="Y82" s="248"/>
      <c r="Z82" s="248"/>
    </row>
    <row r="83" spans="1:26" ht="15.75" customHeight="1">
      <c r="A83" s="248"/>
      <c r="B83" s="248"/>
      <c r="C83" s="248"/>
      <c r="D83" s="248"/>
      <c r="E83" s="248"/>
      <c r="F83" s="248"/>
      <c r="G83" s="248"/>
      <c r="H83" s="248"/>
      <c r="I83" s="248"/>
      <c r="J83" s="248"/>
      <c r="K83" s="248"/>
      <c r="L83" s="248"/>
      <c r="M83" s="248"/>
      <c r="N83" s="248"/>
      <c r="O83" s="248"/>
      <c r="P83" s="248"/>
      <c r="Q83" s="248"/>
      <c r="R83" s="248"/>
      <c r="S83" s="248"/>
      <c r="T83" s="248"/>
      <c r="U83" s="248"/>
      <c r="V83" s="248"/>
      <c r="W83" s="248"/>
      <c r="X83" s="248"/>
      <c r="Y83" s="248"/>
      <c r="Z83" s="248"/>
    </row>
    <row r="84" spans="1:26" ht="15.75" customHeight="1">
      <c r="A84" s="248"/>
      <c r="B84" s="248"/>
      <c r="C84" s="248"/>
      <c r="D84" s="248"/>
      <c r="E84" s="248"/>
      <c r="F84" s="248"/>
      <c r="G84" s="248"/>
      <c r="H84" s="248"/>
      <c r="I84" s="248"/>
      <c r="J84" s="248"/>
      <c r="K84" s="248"/>
      <c r="L84" s="248"/>
      <c r="M84" s="248"/>
      <c r="N84" s="248"/>
      <c r="O84" s="248"/>
      <c r="P84" s="248"/>
      <c r="Q84" s="248"/>
      <c r="R84" s="248"/>
      <c r="S84" s="248"/>
      <c r="T84" s="248"/>
      <c r="U84" s="248"/>
      <c r="V84" s="248"/>
      <c r="W84" s="248"/>
      <c r="X84" s="248"/>
      <c r="Y84" s="248"/>
      <c r="Z84" s="248"/>
    </row>
    <row r="85" spans="1:26" ht="15.75" customHeight="1">
      <c r="A85" s="248"/>
      <c r="B85" s="248"/>
      <c r="C85" s="248"/>
      <c r="D85" s="248"/>
      <c r="E85" s="248"/>
      <c r="F85" s="248"/>
      <c r="G85" s="248"/>
      <c r="H85" s="248"/>
      <c r="I85" s="248"/>
      <c r="J85" s="248"/>
      <c r="K85" s="248"/>
      <c r="L85" s="248"/>
      <c r="M85" s="248"/>
      <c r="N85" s="248"/>
      <c r="O85" s="248"/>
      <c r="P85" s="248"/>
      <c r="Q85" s="248"/>
      <c r="R85" s="248"/>
      <c r="S85" s="248"/>
      <c r="T85" s="248"/>
      <c r="U85" s="248"/>
      <c r="V85" s="248"/>
      <c r="W85" s="248"/>
      <c r="X85" s="248"/>
      <c r="Y85" s="248"/>
      <c r="Z85" s="248"/>
    </row>
    <row r="86" spans="1:26" ht="15.75" customHeight="1">
      <c r="A86" s="248"/>
      <c r="B86" s="248"/>
      <c r="C86" s="248"/>
      <c r="D86" s="248"/>
      <c r="E86" s="248"/>
      <c r="F86" s="248"/>
      <c r="G86" s="248"/>
      <c r="H86" s="248"/>
      <c r="I86" s="248"/>
      <c r="J86" s="248"/>
      <c r="K86" s="248"/>
      <c r="L86" s="248"/>
      <c r="M86" s="248"/>
      <c r="N86" s="248"/>
      <c r="O86" s="248"/>
      <c r="P86" s="248"/>
      <c r="Q86" s="248"/>
      <c r="R86" s="248"/>
      <c r="S86" s="248"/>
      <c r="T86" s="248"/>
      <c r="U86" s="248"/>
      <c r="V86" s="248"/>
      <c r="W86" s="248"/>
      <c r="X86" s="248"/>
      <c r="Y86" s="248"/>
      <c r="Z86" s="248"/>
    </row>
    <row r="87" spans="1:26" ht="15.75" customHeight="1">
      <c r="A87" s="248"/>
      <c r="B87" s="248"/>
      <c r="C87" s="248"/>
      <c r="D87" s="248"/>
      <c r="E87" s="248"/>
      <c r="F87" s="248"/>
      <c r="G87" s="248"/>
      <c r="H87" s="248"/>
      <c r="I87" s="248"/>
      <c r="J87" s="248"/>
      <c r="K87" s="248"/>
      <c r="L87" s="248"/>
      <c r="M87" s="248"/>
      <c r="N87" s="248"/>
      <c r="O87" s="248"/>
      <c r="P87" s="248"/>
      <c r="Q87" s="248"/>
      <c r="R87" s="248"/>
      <c r="S87" s="248"/>
      <c r="T87" s="248"/>
      <c r="U87" s="248"/>
      <c r="V87" s="248"/>
      <c r="W87" s="248"/>
      <c r="X87" s="248"/>
      <c r="Y87" s="248"/>
      <c r="Z87" s="248"/>
    </row>
    <row r="88" spans="1:26" ht="15.75" customHeight="1">
      <c r="A88" s="248"/>
      <c r="B88" s="248"/>
      <c r="C88" s="248"/>
      <c r="D88" s="248"/>
      <c r="E88" s="248"/>
      <c r="F88" s="248"/>
      <c r="G88" s="248"/>
      <c r="H88" s="248"/>
      <c r="I88" s="248"/>
      <c r="J88" s="248"/>
      <c r="K88" s="248"/>
      <c r="L88" s="248"/>
      <c r="M88" s="248"/>
      <c r="N88" s="248"/>
      <c r="O88" s="248"/>
      <c r="P88" s="248"/>
      <c r="Q88" s="248"/>
      <c r="R88" s="248"/>
      <c r="S88" s="248"/>
      <c r="T88" s="248"/>
      <c r="U88" s="248"/>
      <c r="V88" s="248"/>
      <c r="W88" s="248"/>
      <c r="X88" s="248"/>
      <c r="Y88" s="248"/>
      <c r="Z88" s="248"/>
    </row>
    <row r="89" spans="1:26" ht="15.75" customHeight="1">
      <c r="A89" s="248"/>
      <c r="B89" s="248"/>
      <c r="C89" s="248"/>
      <c r="D89" s="248"/>
      <c r="E89" s="248"/>
      <c r="F89" s="248"/>
      <c r="G89" s="248"/>
      <c r="H89" s="248"/>
      <c r="I89" s="248"/>
      <c r="J89" s="248"/>
      <c r="K89" s="248"/>
      <c r="L89" s="248"/>
      <c r="M89" s="248"/>
      <c r="N89" s="248"/>
      <c r="O89" s="248"/>
      <c r="P89" s="248"/>
      <c r="Q89" s="248"/>
      <c r="R89" s="248"/>
      <c r="S89" s="248"/>
      <c r="T89" s="248"/>
      <c r="U89" s="248"/>
      <c r="V89" s="248"/>
      <c r="W89" s="248"/>
      <c r="X89" s="248"/>
      <c r="Y89" s="248"/>
      <c r="Z89" s="248"/>
    </row>
    <row r="90" spans="1:26" ht="15.75" customHeight="1">
      <c r="A90" s="248"/>
      <c r="B90" s="248"/>
      <c r="C90" s="248"/>
      <c r="D90" s="248"/>
      <c r="E90" s="248"/>
      <c r="F90" s="248"/>
      <c r="G90" s="248"/>
      <c r="H90" s="248"/>
      <c r="I90" s="248"/>
      <c r="J90" s="248"/>
      <c r="K90" s="248"/>
      <c r="L90" s="248"/>
      <c r="M90" s="248"/>
      <c r="N90" s="248"/>
      <c r="O90" s="248"/>
      <c r="P90" s="248"/>
      <c r="Q90" s="248"/>
      <c r="R90" s="248"/>
      <c r="S90" s="248"/>
      <c r="T90" s="248"/>
      <c r="U90" s="248"/>
      <c r="V90" s="248"/>
      <c r="W90" s="248"/>
      <c r="X90" s="248"/>
      <c r="Y90" s="248"/>
      <c r="Z90" s="248"/>
    </row>
    <row r="91" spans="1:26" ht="15.75" customHeight="1">
      <c r="A91" s="248"/>
      <c r="B91" s="248"/>
      <c r="C91" s="248"/>
      <c r="D91" s="248"/>
      <c r="E91" s="248"/>
      <c r="F91" s="248"/>
      <c r="G91" s="248"/>
      <c r="H91" s="248"/>
      <c r="I91" s="248"/>
      <c r="J91" s="248"/>
      <c r="K91" s="248"/>
      <c r="L91" s="248"/>
      <c r="M91" s="248"/>
      <c r="N91" s="248"/>
      <c r="O91" s="248"/>
      <c r="P91" s="248"/>
      <c r="Q91" s="248"/>
      <c r="R91" s="248"/>
      <c r="S91" s="248"/>
      <c r="T91" s="248"/>
      <c r="U91" s="248"/>
      <c r="V91" s="248"/>
      <c r="W91" s="248"/>
      <c r="X91" s="248"/>
      <c r="Y91" s="248"/>
      <c r="Z91" s="248"/>
    </row>
    <row r="92" spans="1:26" ht="15.75" customHeight="1">
      <c r="A92" s="248"/>
      <c r="B92" s="248"/>
      <c r="C92" s="248"/>
      <c r="D92" s="248"/>
      <c r="E92" s="248"/>
      <c r="F92" s="248"/>
      <c r="G92" s="248"/>
      <c r="H92" s="248"/>
      <c r="I92" s="248"/>
      <c r="J92" s="248"/>
      <c r="K92" s="248"/>
      <c r="L92" s="248"/>
      <c r="M92" s="248"/>
      <c r="N92" s="248"/>
      <c r="O92" s="248"/>
      <c r="P92" s="248"/>
      <c r="Q92" s="248"/>
      <c r="R92" s="248"/>
      <c r="S92" s="248"/>
      <c r="T92" s="248"/>
      <c r="U92" s="248"/>
      <c r="V92" s="248"/>
      <c r="W92" s="248"/>
      <c r="X92" s="248"/>
      <c r="Y92" s="248"/>
      <c r="Z92" s="248"/>
    </row>
    <row r="93" spans="1:26" ht="15.75" customHeight="1">
      <c r="A93" s="248"/>
      <c r="B93" s="248"/>
      <c r="C93" s="248"/>
      <c r="D93" s="248"/>
      <c r="E93" s="248"/>
      <c r="F93" s="248"/>
      <c r="G93" s="248"/>
      <c r="H93" s="248"/>
      <c r="I93" s="248"/>
      <c r="J93" s="248"/>
      <c r="K93" s="248"/>
      <c r="L93" s="248"/>
      <c r="M93" s="248"/>
      <c r="N93" s="248"/>
      <c r="O93" s="248"/>
      <c r="P93" s="248"/>
      <c r="Q93" s="248"/>
      <c r="R93" s="248"/>
      <c r="S93" s="248"/>
      <c r="T93" s="248"/>
      <c r="U93" s="248"/>
      <c r="V93" s="248"/>
      <c r="W93" s="248"/>
      <c r="X93" s="248"/>
      <c r="Y93" s="248"/>
      <c r="Z93" s="248"/>
    </row>
    <row r="94" spans="1:26" ht="15.75" customHeight="1">
      <c r="A94" s="248"/>
      <c r="B94" s="248"/>
      <c r="C94" s="248"/>
      <c r="D94" s="248"/>
      <c r="E94" s="248"/>
      <c r="F94" s="248"/>
      <c r="G94" s="248"/>
      <c r="H94" s="248"/>
      <c r="I94" s="248"/>
      <c r="J94" s="248"/>
      <c r="K94" s="248"/>
      <c r="L94" s="248"/>
      <c r="M94" s="248"/>
      <c r="N94" s="248"/>
      <c r="O94" s="248"/>
      <c r="P94" s="248"/>
      <c r="Q94" s="248"/>
      <c r="R94" s="248"/>
      <c r="S94" s="248"/>
      <c r="T94" s="248"/>
      <c r="U94" s="248"/>
      <c r="V94" s="248"/>
      <c r="W94" s="248"/>
      <c r="X94" s="248"/>
      <c r="Y94" s="248"/>
      <c r="Z94" s="248"/>
    </row>
    <row r="95" spans="1:26" ht="15.75" customHeight="1">
      <c r="A95" s="248"/>
      <c r="B95" s="248"/>
      <c r="C95" s="248"/>
      <c r="D95" s="248"/>
      <c r="E95" s="248"/>
      <c r="F95" s="248"/>
      <c r="G95" s="248"/>
      <c r="H95" s="248"/>
      <c r="I95" s="248"/>
      <c r="J95" s="248"/>
      <c r="K95" s="248"/>
      <c r="L95" s="248"/>
      <c r="M95" s="248"/>
      <c r="N95" s="248"/>
      <c r="O95" s="248"/>
      <c r="P95" s="248"/>
      <c r="Q95" s="248"/>
      <c r="R95" s="248"/>
      <c r="S95" s="248"/>
      <c r="T95" s="248"/>
      <c r="U95" s="248"/>
      <c r="V95" s="248"/>
      <c r="W95" s="248"/>
      <c r="X95" s="248"/>
      <c r="Y95" s="248"/>
      <c r="Z95" s="248"/>
    </row>
    <row r="96" spans="1:26" ht="15.75" customHeight="1">
      <c r="A96" s="248"/>
      <c r="B96" s="248"/>
      <c r="C96" s="248"/>
      <c r="D96" s="248"/>
      <c r="E96" s="248"/>
      <c r="F96" s="248"/>
      <c r="G96" s="248"/>
      <c r="H96" s="248"/>
      <c r="I96" s="248"/>
      <c r="J96" s="248"/>
      <c r="K96" s="248"/>
      <c r="L96" s="248"/>
      <c r="M96" s="248"/>
      <c r="N96" s="248"/>
      <c r="O96" s="248"/>
      <c r="P96" s="248"/>
      <c r="Q96" s="248"/>
      <c r="R96" s="248"/>
      <c r="S96" s="248"/>
      <c r="T96" s="248"/>
      <c r="U96" s="248"/>
      <c r="V96" s="248"/>
      <c r="W96" s="248"/>
      <c r="X96" s="248"/>
      <c r="Y96" s="248"/>
      <c r="Z96" s="248"/>
    </row>
    <row r="97" spans="1:26" ht="15.75" customHeight="1">
      <c r="A97" s="248"/>
      <c r="B97" s="248"/>
      <c r="C97" s="248"/>
      <c r="D97" s="248"/>
      <c r="E97" s="248"/>
      <c r="F97" s="248"/>
      <c r="G97" s="248"/>
      <c r="H97" s="248"/>
      <c r="I97" s="248"/>
      <c r="J97" s="248"/>
      <c r="K97" s="248"/>
      <c r="L97" s="248"/>
      <c r="M97" s="248"/>
      <c r="N97" s="248"/>
      <c r="O97" s="248"/>
      <c r="P97" s="248"/>
      <c r="Q97" s="248"/>
      <c r="R97" s="248"/>
      <c r="S97" s="248"/>
      <c r="T97" s="248"/>
      <c r="U97" s="248"/>
      <c r="V97" s="248"/>
      <c r="W97" s="248"/>
      <c r="X97" s="248"/>
      <c r="Y97" s="248"/>
      <c r="Z97" s="248"/>
    </row>
    <row r="98" spans="1:26" ht="15.75" customHeight="1">
      <c r="A98" s="248"/>
      <c r="B98" s="248"/>
      <c r="C98" s="248"/>
      <c r="D98" s="248"/>
      <c r="E98" s="248"/>
      <c r="F98" s="248"/>
      <c r="G98" s="248"/>
      <c r="H98" s="248"/>
      <c r="I98" s="248"/>
      <c r="J98" s="248"/>
      <c r="K98" s="248"/>
      <c r="L98" s="248"/>
      <c r="M98" s="248"/>
      <c r="N98" s="248"/>
      <c r="O98" s="248"/>
      <c r="P98" s="248"/>
      <c r="Q98" s="248"/>
      <c r="R98" s="248"/>
      <c r="S98" s="248"/>
      <c r="T98" s="248"/>
      <c r="U98" s="248"/>
      <c r="V98" s="248"/>
      <c r="W98" s="248"/>
      <c r="X98" s="248"/>
      <c r="Y98" s="248"/>
      <c r="Z98" s="248"/>
    </row>
    <row r="99" spans="1:26" ht="15.75" customHeight="1">
      <c r="A99" s="248"/>
      <c r="B99" s="248"/>
      <c r="C99" s="248"/>
      <c r="D99" s="248"/>
      <c r="E99" s="248"/>
      <c r="F99" s="248"/>
      <c r="G99" s="248"/>
      <c r="H99" s="248"/>
      <c r="I99" s="248"/>
      <c r="J99" s="248"/>
      <c r="K99" s="248"/>
      <c r="L99" s="248"/>
      <c r="M99" s="248"/>
      <c r="N99" s="248"/>
      <c r="O99" s="248"/>
      <c r="P99" s="248"/>
      <c r="Q99" s="248"/>
      <c r="R99" s="248"/>
      <c r="S99" s="248"/>
      <c r="T99" s="248"/>
      <c r="U99" s="248"/>
      <c r="V99" s="248"/>
      <c r="W99" s="248"/>
      <c r="X99" s="248"/>
      <c r="Y99" s="248"/>
      <c r="Z99" s="248"/>
    </row>
    <row r="100" spans="1:26" ht="15.75" customHeight="1">
      <c r="A100" s="248"/>
      <c r="B100" s="248"/>
      <c r="C100" s="248"/>
      <c r="D100" s="248"/>
      <c r="E100" s="248"/>
      <c r="F100" s="248"/>
      <c r="G100" s="248"/>
      <c r="H100" s="248"/>
      <c r="I100" s="248"/>
      <c r="J100" s="248"/>
      <c r="K100" s="248"/>
      <c r="L100" s="248"/>
      <c r="M100" s="248"/>
      <c r="N100" s="248"/>
      <c r="O100" s="248"/>
      <c r="P100" s="248"/>
      <c r="Q100" s="248"/>
      <c r="R100" s="248"/>
      <c r="S100" s="248"/>
      <c r="T100" s="248"/>
      <c r="U100" s="248"/>
      <c r="V100" s="248"/>
      <c r="W100" s="248"/>
      <c r="X100" s="248"/>
      <c r="Y100" s="248"/>
      <c r="Z100" s="248"/>
    </row>
    <row r="101" spans="1:26" ht="15.75" customHeight="1">
      <c r="A101" s="248"/>
      <c r="B101" s="248"/>
      <c r="C101" s="248"/>
      <c r="D101" s="248"/>
      <c r="E101" s="248"/>
      <c r="F101" s="248"/>
      <c r="G101" s="248"/>
      <c r="H101" s="248"/>
      <c r="I101" s="248"/>
      <c r="J101" s="248"/>
      <c r="K101" s="248"/>
      <c r="L101" s="248"/>
      <c r="M101" s="248"/>
      <c r="N101" s="248"/>
      <c r="O101" s="248"/>
      <c r="P101" s="248"/>
      <c r="Q101" s="248"/>
      <c r="R101" s="248"/>
      <c r="S101" s="248"/>
      <c r="T101" s="248"/>
      <c r="U101" s="248"/>
      <c r="V101" s="248"/>
      <c r="W101" s="248"/>
      <c r="X101" s="248"/>
      <c r="Y101" s="248"/>
      <c r="Z101" s="248"/>
    </row>
    <row r="102" spans="1:26" ht="15.75" customHeight="1">
      <c r="A102" s="248"/>
      <c r="B102" s="248"/>
      <c r="C102" s="248"/>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row>
    <row r="103" spans="1:26" ht="15.75" customHeight="1">
      <c r="A103" s="248"/>
      <c r="B103" s="248"/>
      <c r="C103" s="248"/>
      <c r="D103" s="248"/>
      <c r="E103" s="248"/>
      <c r="F103" s="248"/>
      <c r="G103" s="248"/>
      <c r="H103" s="248"/>
      <c r="I103" s="248"/>
      <c r="J103" s="248"/>
      <c r="K103" s="248"/>
      <c r="L103" s="248"/>
      <c r="M103" s="248"/>
      <c r="N103" s="248"/>
      <c r="O103" s="248"/>
      <c r="P103" s="248"/>
      <c r="Q103" s="248"/>
      <c r="R103" s="248"/>
      <c r="S103" s="248"/>
      <c r="T103" s="248"/>
      <c r="U103" s="248"/>
      <c r="V103" s="248"/>
      <c r="W103" s="248"/>
      <c r="X103" s="248"/>
      <c r="Y103" s="248"/>
      <c r="Z103" s="248"/>
    </row>
    <row r="104" spans="1:26" ht="15.75" customHeight="1">
      <c r="A104" s="248"/>
      <c r="B104" s="248"/>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row>
    <row r="105" spans="1:26" ht="15.75" customHeight="1">
      <c r="A105" s="248"/>
      <c r="B105" s="248"/>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row>
    <row r="106" spans="1:26" ht="15.75" customHeight="1">
      <c r="A106" s="248"/>
      <c r="B106" s="248"/>
      <c r="C106" s="248"/>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row>
    <row r="107" spans="1:26" ht="15.75" customHeight="1">
      <c r="A107" s="248"/>
      <c r="B107" s="248"/>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row>
    <row r="108" spans="1:26" ht="15.75" customHeight="1">
      <c r="A108" s="248"/>
      <c r="B108" s="248"/>
      <c r="C108" s="248"/>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row>
    <row r="109" spans="1:26" ht="15.75" customHeight="1">
      <c r="A109" s="248"/>
      <c r="B109" s="248"/>
      <c r="C109" s="248"/>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row>
    <row r="110" spans="1:26" ht="15.75" customHeight="1">
      <c r="A110" s="248"/>
      <c r="B110" s="248"/>
      <c r="C110" s="248"/>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row>
    <row r="111" spans="1:26" ht="15.75" customHeight="1">
      <c r="A111" s="248"/>
      <c r="B111" s="248"/>
      <c r="C111" s="248"/>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row>
    <row r="112" spans="1:26" ht="15.75" customHeight="1">
      <c r="A112" s="248"/>
      <c r="B112" s="248"/>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row>
    <row r="113" spans="1:26" ht="15.75" customHeight="1">
      <c r="A113" s="248"/>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row>
    <row r="114" spans="1:26" ht="15.75" customHeight="1">
      <c r="A114" s="248"/>
      <c r="B114" s="248"/>
      <c r="C114" s="248"/>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row>
    <row r="115" spans="1:26" ht="15.75" customHeight="1">
      <c r="A115" s="248"/>
      <c r="B115" s="248"/>
      <c r="C115" s="248"/>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row>
    <row r="116" spans="1:26" ht="15.75" customHeight="1">
      <c r="A116" s="248"/>
      <c r="B116" s="248"/>
      <c r="C116" s="248"/>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row>
    <row r="117" spans="1:26" ht="15.75" customHeight="1">
      <c r="A117" s="248"/>
      <c r="B117" s="248"/>
      <c r="C117" s="248"/>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row>
    <row r="118" spans="1:26" ht="15.75" customHeight="1">
      <c r="A118" s="248"/>
      <c r="B118" s="248"/>
      <c r="C118" s="248"/>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row>
    <row r="119" spans="1:26" ht="15.75" customHeight="1">
      <c r="A119" s="248"/>
      <c r="B119" s="248"/>
      <c r="C119" s="248"/>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row>
    <row r="120" spans="1:26" ht="15.75" customHeight="1">
      <c r="A120" s="248"/>
      <c r="B120" s="248"/>
      <c r="C120" s="248"/>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row>
    <row r="121" spans="1:26" ht="15.75" customHeight="1">
      <c r="A121" s="248"/>
      <c r="B121" s="248"/>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row>
    <row r="122" spans="1:26" ht="15.75" customHeight="1">
      <c r="A122" s="248"/>
      <c r="B122" s="248"/>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row>
    <row r="123" spans="1:26" ht="15.75" customHeight="1">
      <c r="A123" s="248"/>
      <c r="B123" s="248"/>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row>
    <row r="124" spans="1:26" ht="15.75" customHeight="1">
      <c r="A124" s="248"/>
      <c r="B124" s="248"/>
      <c r="C124" s="248"/>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row>
    <row r="125" spans="1:26" ht="15.75" customHeight="1">
      <c r="A125" s="248"/>
      <c r="B125" s="248"/>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row>
    <row r="126" spans="1:26" ht="15.75" customHeight="1">
      <c r="A126" s="248"/>
      <c r="B126" s="248"/>
      <c r="C126" s="248"/>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row>
    <row r="127" spans="1:26" ht="15.75" customHeight="1">
      <c r="A127" s="248"/>
      <c r="B127" s="248"/>
      <c r="C127" s="248"/>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row>
    <row r="128" spans="1:26" ht="15.75" customHeight="1">
      <c r="A128" s="248"/>
      <c r="B128" s="248"/>
      <c r="C128" s="248"/>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row>
    <row r="129" spans="1:26" ht="15.75" customHeight="1">
      <c r="A129" s="248"/>
      <c r="B129" s="248"/>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row>
    <row r="130" spans="1:26" ht="15.75" customHeight="1">
      <c r="A130" s="248"/>
      <c r="B130" s="248"/>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row>
    <row r="131" spans="1:26" ht="15.75" customHeight="1">
      <c r="A131" s="248"/>
      <c r="B131" s="248"/>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row>
    <row r="132" spans="1:26" ht="15.75" customHeight="1">
      <c r="A132" s="248"/>
      <c r="B132" s="248"/>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row>
    <row r="133" spans="1:26" ht="15.75" customHeight="1">
      <c r="A133" s="248"/>
      <c r="B133" s="248"/>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row>
    <row r="134" spans="1:26" ht="15.75" customHeight="1">
      <c r="A134" s="248"/>
      <c r="B134" s="248"/>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row>
    <row r="135" spans="1:26" ht="15.75" customHeight="1">
      <c r="A135" s="248"/>
      <c r="B135" s="248"/>
      <c r="C135" s="248"/>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row>
    <row r="136" spans="1:26" ht="15.75" customHeight="1">
      <c r="A136" s="248"/>
      <c r="B136" s="248"/>
      <c r="C136" s="248"/>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row>
    <row r="137" spans="1:26" ht="15.75" customHeight="1">
      <c r="A137" s="248"/>
      <c r="B137" s="248"/>
      <c r="C137" s="248"/>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248"/>
    </row>
    <row r="138" spans="1:26" ht="15.75" customHeight="1">
      <c r="A138" s="248"/>
      <c r="B138" s="248"/>
      <c r="C138" s="248"/>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row>
    <row r="139" spans="1:26" ht="15.75" customHeight="1">
      <c r="A139" s="248"/>
      <c r="B139" s="248"/>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row>
    <row r="140" spans="1:26" ht="15.75" customHeight="1">
      <c r="A140" s="248"/>
      <c r="B140" s="248"/>
      <c r="C140" s="248"/>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row>
    <row r="141" spans="1:26" ht="15.75" customHeight="1">
      <c r="A141" s="248"/>
      <c r="B141" s="248"/>
      <c r="C141" s="248"/>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row>
    <row r="142" spans="1:26" ht="15.75" customHeight="1">
      <c r="A142" s="248"/>
      <c r="B142" s="24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row>
    <row r="143" spans="1:26" ht="15.75" customHeight="1">
      <c r="A143" s="248"/>
      <c r="B143" s="248"/>
      <c r="C143" s="248"/>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row>
    <row r="144" spans="1:26" ht="15.75" customHeight="1">
      <c r="A144" s="248"/>
      <c r="B144" s="248"/>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row>
    <row r="145" spans="1:26" ht="15.75" customHeight="1">
      <c r="A145" s="248"/>
      <c r="B145" s="248"/>
      <c r="C145" s="248"/>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row>
    <row r="146" spans="1:26" ht="15.75" customHeight="1">
      <c r="A146" s="248"/>
      <c r="B146" s="248"/>
      <c r="C146" s="248"/>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row>
    <row r="147" spans="1:26" ht="15.75" customHeight="1">
      <c r="A147" s="248"/>
      <c r="B147" s="248"/>
      <c r="C147" s="248"/>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row>
    <row r="148" spans="1:26" ht="15.75" customHeight="1">
      <c r="A148" s="248"/>
      <c r="B148" s="248"/>
      <c r="C148" s="248"/>
      <c r="D148" s="248"/>
      <c r="E148" s="248"/>
      <c r="F148" s="248"/>
      <c r="G148" s="248"/>
      <c r="H148" s="248"/>
      <c r="I148" s="248"/>
      <c r="J148" s="248"/>
      <c r="K148" s="248"/>
      <c r="L148" s="248"/>
      <c r="M148" s="248"/>
      <c r="N148" s="248"/>
      <c r="O148" s="248"/>
      <c r="P148" s="248"/>
      <c r="Q148" s="248"/>
      <c r="R148" s="248"/>
      <c r="S148" s="248"/>
      <c r="T148" s="248"/>
      <c r="U148" s="248"/>
      <c r="V148" s="248"/>
      <c r="W148" s="248"/>
      <c r="X148" s="248"/>
      <c r="Y148" s="248"/>
      <c r="Z148" s="248"/>
    </row>
    <row r="149" spans="1:26" ht="15.75" customHeight="1">
      <c r="A149" s="248"/>
      <c r="B149" s="248"/>
      <c r="C149" s="248"/>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row>
    <row r="150" spans="1:26" ht="15.75" customHeight="1">
      <c r="A150" s="248"/>
      <c r="B150" s="248"/>
      <c r="C150" s="248"/>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row>
    <row r="151" spans="1:26" ht="15.75" customHeight="1">
      <c r="A151" s="248"/>
      <c r="B151" s="248"/>
      <c r="C151" s="248"/>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row>
    <row r="152" spans="1:26" ht="15.75" customHeight="1">
      <c r="A152" s="248"/>
      <c r="B152" s="248"/>
      <c r="C152" s="248"/>
      <c r="D152" s="248"/>
      <c r="E152" s="248"/>
      <c r="F152" s="248"/>
      <c r="G152" s="248"/>
      <c r="H152" s="248"/>
      <c r="I152" s="248"/>
      <c r="J152" s="248"/>
      <c r="K152" s="248"/>
      <c r="L152" s="248"/>
      <c r="M152" s="248"/>
      <c r="N152" s="248"/>
      <c r="O152" s="248"/>
      <c r="P152" s="248"/>
      <c r="Q152" s="248"/>
      <c r="R152" s="248"/>
      <c r="S152" s="248"/>
      <c r="T152" s="248"/>
      <c r="U152" s="248"/>
      <c r="V152" s="248"/>
      <c r="W152" s="248"/>
      <c r="X152" s="248"/>
      <c r="Y152" s="248"/>
      <c r="Z152" s="248"/>
    </row>
    <row r="153" spans="1:26" ht="15.75" customHeight="1">
      <c r="A153" s="248"/>
      <c r="B153" s="248"/>
      <c r="C153" s="248"/>
      <c r="D153" s="248"/>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row>
    <row r="154" spans="1:26" ht="15.75" customHeight="1">
      <c r="A154" s="248"/>
      <c r="B154" s="248"/>
      <c r="C154" s="248"/>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row>
    <row r="155" spans="1:26" ht="15.75" customHeight="1">
      <c r="A155" s="248"/>
      <c r="B155" s="248"/>
      <c r="C155" s="248"/>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row>
    <row r="156" spans="1:26" ht="15.75" customHeight="1">
      <c r="A156" s="248"/>
      <c r="B156" s="248"/>
      <c r="C156" s="248"/>
      <c r="D156" s="248"/>
      <c r="E156" s="248"/>
      <c r="F156" s="248"/>
      <c r="G156" s="248"/>
      <c r="H156" s="248"/>
      <c r="I156" s="248"/>
      <c r="J156" s="248"/>
      <c r="K156" s="248"/>
      <c r="L156" s="248"/>
      <c r="M156" s="248"/>
      <c r="N156" s="248"/>
      <c r="O156" s="248"/>
      <c r="P156" s="248"/>
      <c r="Q156" s="248"/>
      <c r="R156" s="248"/>
      <c r="S156" s="248"/>
      <c r="T156" s="248"/>
      <c r="U156" s="248"/>
      <c r="V156" s="248"/>
      <c r="W156" s="248"/>
      <c r="X156" s="248"/>
      <c r="Y156" s="248"/>
      <c r="Z156" s="248"/>
    </row>
    <row r="157" spans="1:26" ht="15.75" customHeight="1">
      <c r="A157" s="248"/>
      <c r="B157" s="248"/>
      <c r="C157" s="248"/>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row>
    <row r="158" spans="1:26" ht="15.75" customHeight="1">
      <c r="A158" s="248"/>
      <c r="B158" s="248"/>
      <c r="C158" s="248"/>
      <c r="D158" s="248"/>
      <c r="E158" s="248"/>
      <c r="F158" s="248"/>
      <c r="G158" s="248"/>
      <c r="H158" s="248"/>
      <c r="I158" s="248"/>
      <c r="J158" s="248"/>
      <c r="K158" s="248"/>
      <c r="L158" s="248"/>
      <c r="M158" s="248"/>
      <c r="N158" s="248"/>
      <c r="O158" s="248"/>
      <c r="P158" s="248"/>
      <c r="Q158" s="248"/>
      <c r="R158" s="248"/>
      <c r="S158" s="248"/>
      <c r="T158" s="248"/>
      <c r="U158" s="248"/>
      <c r="V158" s="248"/>
      <c r="W158" s="248"/>
      <c r="X158" s="248"/>
      <c r="Y158" s="248"/>
      <c r="Z158" s="248"/>
    </row>
    <row r="159" spans="1:26" ht="15.75" customHeight="1">
      <c r="A159" s="248"/>
      <c r="B159" s="248"/>
      <c r="C159" s="248"/>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8"/>
      <c r="Z159" s="248"/>
    </row>
    <row r="160" spans="1:26" ht="15.75" customHeight="1">
      <c r="A160" s="248"/>
      <c r="B160" s="248"/>
      <c r="C160" s="248"/>
      <c r="D160" s="248"/>
      <c r="E160" s="248"/>
      <c r="F160" s="248"/>
      <c r="G160" s="248"/>
      <c r="H160" s="248"/>
      <c r="I160" s="248"/>
      <c r="J160" s="248"/>
      <c r="K160" s="248"/>
      <c r="L160" s="248"/>
      <c r="M160" s="248"/>
      <c r="N160" s="248"/>
      <c r="O160" s="248"/>
      <c r="P160" s="248"/>
      <c r="Q160" s="248"/>
      <c r="R160" s="248"/>
      <c r="S160" s="248"/>
      <c r="T160" s="248"/>
      <c r="U160" s="248"/>
      <c r="V160" s="248"/>
      <c r="W160" s="248"/>
      <c r="X160" s="248"/>
      <c r="Y160" s="248"/>
      <c r="Z160" s="248"/>
    </row>
    <row r="161" spans="1:26" ht="15.75" customHeight="1">
      <c r="A161" s="248"/>
      <c r="B161" s="248"/>
      <c r="C161" s="248"/>
      <c r="D161" s="248"/>
      <c r="E161" s="248"/>
      <c r="F161" s="248"/>
      <c r="G161" s="248"/>
      <c r="H161" s="248"/>
      <c r="I161" s="248"/>
      <c r="J161" s="248"/>
      <c r="K161" s="248"/>
      <c r="L161" s="248"/>
      <c r="M161" s="248"/>
      <c r="N161" s="248"/>
      <c r="O161" s="248"/>
      <c r="P161" s="248"/>
      <c r="Q161" s="248"/>
      <c r="R161" s="248"/>
      <c r="S161" s="248"/>
      <c r="T161" s="248"/>
      <c r="U161" s="248"/>
      <c r="V161" s="248"/>
      <c r="W161" s="248"/>
      <c r="X161" s="248"/>
      <c r="Y161" s="248"/>
      <c r="Z161" s="248"/>
    </row>
    <row r="162" spans="1:26" ht="15.75" customHeight="1">
      <c r="A162" s="248"/>
      <c r="B162" s="248"/>
      <c r="C162" s="248"/>
      <c r="D162" s="248"/>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row>
    <row r="163" spans="1:26" ht="15.75" customHeight="1">
      <c r="A163" s="248"/>
      <c r="B163" s="248"/>
      <c r="C163" s="248"/>
      <c r="D163" s="248"/>
      <c r="E163" s="248"/>
      <c r="F163" s="248"/>
      <c r="G163" s="248"/>
      <c r="H163" s="248"/>
      <c r="I163" s="248"/>
      <c r="J163" s="248"/>
      <c r="K163" s="248"/>
      <c r="L163" s="248"/>
      <c r="M163" s="248"/>
      <c r="N163" s="248"/>
      <c r="O163" s="248"/>
      <c r="P163" s="248"/>
      <c r="Q163" s="248"/>
      <c r="R163" s="248"/>
      <c r="S163" s="248"/>
      <c r="T163" s="248"/>
      <c r="U163" s="248"/>
      <c r="V163" s="248"/>
      <c r="W163" s="248"/>
      <c r="X163" s="248"/>
      <c r="Y163" s="248"/>
      <c r="Z163" s="248"/>
    </row>
    <row r="164" spans="1:26" ht="15.75" customHeight="1">
      <c r="A164" s="248"/>
      <c r="B164" s="248"/>
      <c r="C164" s="248"/>
      <c r="D164" s="248"/>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row>
    <row r="165" spans="1:26" ht="15.75" customHeight="1">
      <c r="A165" s="248"/>
      <c r="B165" s="248"/>
      <c r="C165" s="248"/>
      <c r="D165" s="248"/>
      <c r="E165" s="248"/>
      <c r="F165" s="248"/>
      <c r="G165" s="248"/>
      <c r="H165" s="248"/>
      <c r="I165" s="248"/>
      <c r="J165" s="248"/>
      <c r="K165" s="248"/>
      <c r="L165" s="248"/>
      <c r="M165" s="248"/>
      <c r="N165" s="248"/>
      <c r="O165" s="248"/>
      <c r="P165" s="248"/>
      <c r="Q165" s="248"/>
      <c r="R165" s="248"/>
      <c r="S165" s="248"/>
      <c r="T165" s="248"/>
      <c r="U165" s="248"/>
      <c r="V165" s="248"/>
      <c r="W165" s="248"/>
      <c r="X165" s="248"/>
      <c r="Y165" s="248"/>
      <c r="Z165" s="248"/>
    </row>
    <row r="166" spans="1:26" ht="15.75" customHeight="1">
      <c r="A166" s="248"/>
      <c r="B166" s="248"/>
      <c r="C166" s="248"/>
      <c r="D166" s="248"/>
      <c r="E166" s="248"/>
      <c r="F166" s="248"/>
      <c r="G166" s="248"/>
      <c r="H166" s="248"/>
      <c r="I166" s="248"/>
      <c r="J166" s="248"/>
      <c r="K166" s="248"/>
      <c r="L166" s="248"/>
      <c r="M166" s="248"/>
      <c r="N166" s="248"/>
      <c r="O166" s="248"/>
      <c r="P166" s="248"/>
      <c r="Q166" s="248"/>
      <c r="R166" s="248"/>
      <c r="S166" s="248"/>
      <c r="T166" s="248"/>
      <c r="U166" s="248"/>
      <c r="V166" s="248"/>
      <c r="W166" s="248"/>
      <c r="X166" s="248"/>
      <c r="Y166" s="248"/>
      <c r="Z166" s="248"/>
    </row>
    <row r="167" spans="1:26" ht="15.75" customHeight="1">
      <c r="A167" s="248"/>
      <c r="B167" s="248"/>
      <c r="C167" s="248"/>
      <c r="D167" s="248"/>
      <c r="E167" s="248"/>
      <c r="F167" s="248"/>
      <c r="G167" s="248"/>
      <c r="H167" s="248"/>
      <c r="I167" s="248"/>
      <c r="J167" s="248"/>
      <c r="K167" s="248"/>
      <c r="L167" s="248"/>
      <c r="M167" s="248"/>
      <c r="N167" s="248"/>
      <c r="O167" s="248"/>
      <c r="P167" s="248"/>
      <c r="Q167" s="248"/>
      <c r="R167" s="248"/>
      <c r="S167" s="248"/>
      <c r="T167" s="248"/>
      <c r="U167" s="248"/>
      <c r="V167" s="248"/>
      <c r="W167" s="248"/>
      <c r="X167" s="248"/>
      <c r="Y167" s="248"/>
      <c r="Z167" s="248"/>
    </row>
    <row r="168" spans="1:26" ht="15.75" customHeight="1">
      <c r="A168" s="248"/>
      <c r="B168" s="248"/>
      <c r="C168" s="248"/>
      <c r="D168" s="248"/>
      <c r="E168" s="248"/>
      <c r="F168" s="248"/>
      <c r="G168" s="248"/>
      <c r="H168" s="248"/>
      <c r="I168" s="248"/>
      <c r="J168" s="248"/>
      <c r="K168" s="248"/>
      <c r="L168" s="248"/>
      <c r="M168" s="248"/>
      <c r="N168" s="248"/>
      <c r="O168" s="248"/>
      <c r="P168" s="248"/>
      <c r="Q168" s="248"/>
      <c r="R168" s="248"/>
      <c r="S168" s="248"/>
      <c r="T168" s="248"/>
      <c r="U168" s="248"/>
      <c r="V168" s="248"/>
      <c r="W168" s="248"/>
      <c r="X168" s="248"/>
      <c r="Y168" s="248"/>
      <c r="Z168" s="248"/>
    </row>
    <row r="169" spans="1:26" ht="15.75" customHeight="1">
      <c r="A169" s="248"/>
      <c r="B169" s="248"/>
      <c r="C169" s="248"/>
      <c r="D169" s="248"/>
      <c r="E169" s="248"/>
      <c r="F169" s="248"/>
      <c r="G169" s="248"/>
      <c r="H169" s="248"/>
      <c r="I169" s="248"/>
      <c r="J169" s="248"/>
      <c r="K169" s="248"/>
      <c r="L169" s="248"/>
      <c r="M169" s="248"/>
      <c r="N169" s="248"/>
      <c r="O169" s="248"/>
      <c r="P169" s="248"/>
      <c r="Q169" s="248"/>
      <c r="R169" s="248"/>
      <c r="S169" s="248"/>
      <c r="T169" s="248"/>
      <c r="U169" s="248"/>
      <c r="V169" s="248"/>
      <c r="W169" s="248"/>
      <c r="X169" s="248"/>
      <c r="Y169" s="248"/>
      <c r="Z169" s="248"/>
    </row>
    <row r="170" spans="1:26" ht="15.75" customHeight="1">
      <c r="A170" s="248"/>
      <c r="B170" s="248"/>
      <c r="C170" s="248"/>
      <c r="D170" s="248"/>
      <c r="E170" s="248"/>
      <c r="F170" s="248"/>
      <c r="G170" s="248"/>
      <c r="H170" s="248"/>
      <c r="I170" s="248"/>
      <c r="J170" s="248"/>
      <c r="K170" s="248"/>
      <c r="L170" s="248"/>
      <c r="M170" s="248"/>
      <c r="N170" s="248"/>
      <c r="O170" s="248"/>
      <c r="P170" s="248"/>
      <c r="Q170" s="248"/>
      <c r="R170" s="248"/>
      <c r="S170" s="248"/>
      <c r="T170" s="248"/>
      <c r="U170" s="248"/>
      <c r="V170" s="248"/>
      <c r="W170" s="248"/>
      <c r="X170" s="248"/>
      <c r="Y170" s="248"/>
      <c r="Z170" s="248"/>
    </row>
    <row r="171" spans="1:26" ht="15.75" customHeight="1">
      <c r="A171" s="248"/>
      <c r="B171" s="248"/>
      <c r="C171" s="248"/>
      <c r="D171" s="248"/>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row>
    <row r="172" spans="1:26" ht="15.75" customHeight="1">
      <c r="A172" s="248"/>
      <c r="B172" s="248"/>
      <c r="C172" s="248"/>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row>
    <row r="173" spans="1:26" ht="15.75" customHeight="1">
      <c r="A173" s="248"/>
      <c r="B173" s="248"/>
      <c r="C173" s="248"/>
      <c r="D173" s="248"/>
      <c r="E173" s="248"/>
      <c r="F173" s="248"/>
      <c r="G173" s="248"/>
      <c r="H173" s="248"/>
      <c r="I173" s="248"/>
      <c r="J173" s="248"/>
      <c r="K173" s="248"/>
      <c r="L173" s="248"/>
      <c r="M173" s="248"/>
      <c r="N173" s="248"/>
      <c r="O173" s="248"/>
      <c r="P173" s="248"/>
      <c r="Q173" s="248"/>
      <c r="R173" s="248"/>
      <c r="S173" s="248"/>
      <c r="T173" s="248"/>
      <c r="U173" s="248"/>
      <c r="V173" s="248"/>
      <c r="W173" s="248"/>
      <c r="X173" s="248"/>
      <c r="Y173" s="248"/>
      <c r="Z173" s="248"/>
    </row>
    <row r="174" spans="1:26" ht="15.75" customHeight="1">
      <c r="A174" s="248"/>
      <c r="B174" s="248"/>
      <c r="C174" s="248"/>
      <c r="D174" s="248"/>
      <c r="E174" s="248"/>
      <c r="F174" s="248"/>
      <c r="G174" s="248"/>
      <c r="H174" s="248"/>
      <c r="I174" s="248"/>
      <c r="J174" s="248"/>
      <c r="K174" s="248"/>
      <c r="L174" s="248"/>
      <c r="M174" s="248"/>
      <c r="N174" s="248"/>
      <c r="O174" s="248"/>
      <c r="P174" s="248"/>
      <c r="Q174" s="248"/>
      <c r="R174" s="248"/>
      <c r="S174" s="248"/>
      <c r="T174" s="248"/>
      <c r="U174" s="248"/>
      <c r="V174" s="248"/>
      <c r="W174" s="248"/>
      <c r="X174" s="248"/>
      <c r="Y174" s="248"/>
      <c r="Z174" s="248"/>
    </row>
    <row r="175" spans="1:26" ht="15.75" customHeight="1">
      <c r="A175" s="248"/>
      <c r="B175" s="248"/>
      <c r="C175" s="248"/>
      <c r="D175" s="248"/>
      <c r="E175" s="248"/>
      <c r="F175" s="248"/>
      <c r="G175" s="248"/>
      <c r="H175" s="248"/>
      <c r="I175" s="248"/>
      <c r="J175" s="248"/>
      <c r="K175" s="248"/>
      <c r="L175" s="248"/>
      <c r="M175" s="248"/>
      <c r="N175" s="248"/>
      <c r="O175" s="248"/>
      <c r="P175" s="248"/>
      <c r="Q175" s="248"/>
      <c r="R175" s="248"/>
      <c r="S175" s="248"/>
      <c r="T175" s="248"/>
      <c r="U175" s="248"/>
      <c r="V175" s="248"/>
      <c r="W175" s="248"/>
      <c r="X175" s="248"/>
      <c r="Y175" s="248"/>
      <c r="Z175" s="248"/>
    </row>
    <row r="176" spans="1:26" ht="15.75" customHeight="1">
      <c r="A176" s="248"/>
      <c r="B176" s="248"/>
      <c r="C176" s="248"/>
      <c r="D176" s="248"/>
      <c r="E176" s="248"/>
      <c r="F176" s="248"/>
      <c r="G176" s="248"/>
      <c r="H176" s="248"/>
      <c r="I176" s="248"/>
      <c r="J176" s="248"/>
      <c r="K176" s="248"/>
      <c r="L176" s="248"/>
      <c r="M176" s="248"/>
      <c r="N176" s="248"/>
      <c r="O176" s="248"/>
      <c r="P176" s="248"/>
      <c r="Q176" s="248"/>
      <c r="R176" s="248"/>
      <c r="S176" s="248"/>
      <c r="T176" s="248"/>
      <c r="U176" s="248"/>
      <c r="V176" s="248"/>
      <c r="W176" s="248"/>
      <c r="X176" s="248"/>
      <c r="Y176" s="248"/>
      <c r="Z176" s="248"/>
    </row>
    <row r="177" spans="1:26" ht="15.75" customHeight="1">
      <c r="A177" s="248"/>
      <c r="B177" s="248"/>
      <c r="C177" s="248"/>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row>
    <row r="178" spans="1:26" ht="15.75" customHeight="1">
      <c r="A178" s="248"/>
      <c r="B178" s="248"/>
      <c r="C178" s="248"/>
      <c r="D178" s="248"/>
      <c r="E178" s="248"/>
      <c r="F178" s="248"/>
      <c r="G178" s="248"/>
      <c r="H178" s="248"/>
      <c r="I178" s="248"/>
      <c r="J178" s="248"/>
      <c r="K178" s="248"/>
      <c r="L178" s="248"/>
      <c r="M178" s="248"/>
      <c r="N178" s="248"/>
      <c r="O178" s="248"/>
      <c r="P178" s="248"/>
      <c r="Q178" s="248"/>
      <c r="R178" s="248"/>
      <c r="S178" s="248"/>
      <c r="T178" s="248"/>
      <c r="U178" s="248"/>
      <c r="V178" s="248"/>
      <c r="W178" s="248"/>
      <c r="X178" s="248"/>
      <c r="Y178" s="248"/>
      <c r="Z178" s="248"/>
    </row>
    <row r="179" spans="1:26" ht="15.75" customHeight="1">
      <c r="A179" s="248"/>
      <c r="B179" s="248"/>
      <c r="C179" s="248"/>
      <c r="D179" s="248"/>
      <c r="E179" s="248"/>
      <c r="F179" s="248"/>
      <c r="G179" s="248"/>
      <c r="H179" s="248"/>
      <c r="I179" s="248"/>
      <c r="J179" s="248"/>
      <c r="K179" s="248"/>
      <c r="L179" s="248"/>
      <c r="M179" s="248"/>
      <c r="N179" s="248"/>
      <c r="O179" s="248"/>
      <c r="P179" s="248"/>
      <c r="Q179" s="248"/>
      <c r="R179" s="248"/>
      <c r="S179" s="248"/>
      <c r="T179" s="248"/>
      <c r="U179" s="248"/>
      <c r="V179" s="248"/>
      <c r="W179" s="248"/>
      <c r="X179" s="248"/>
      <c r="Y179" s="248"/>
      <c r="Z179" s="248"/>
    </row>
    <row r="180" spans="1:26" ht="15.75" customHeight="1">
      <c r="A180" s="248"/>
      <c r="B180" s="248"/>
      <c r="C180" s="248"/>
      <c r="D180" s="248"/>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row>
    <row r="181" spans="1:26" ht="15.75" customHeight="1">
      <c r="A181" s="248"/>
      <c r="B181" s="248"/>
      <c r="C181" s="248"/>
      <c r="D181" s="248"/>
      <c r="E181" s="248"/>
      <c r="F181" s="248"/>
      <c r="G181" s="248"/>
      <c r="H181" s="248"/>
      <c r="I181" s="248"/>
      <c r="J181" s="248"/>
      <c r="K181" s="248"/>
      <c r="L181" s="248"/>
      <c r="M181" s="248"/>
      <c r="N181" s="248"/>
      <c r="O181" s="248"/>
      <c r="P181" s="248"/>
      <c r="Q181" s="248"/>
      <c r="R181" s="248"/>
      <c r="S181" s="248"/>
      <c r="T181" s="248"/>
      <c r="U181" s="248"/>
      <c r="V181" s="248"/>
      <c r="W181" s="248"/>
      <c r="X181" s="248"/>
      <c r="Y181" s="248"/>
      <c r="Z181" s="248"/>
    </row>
    <row r="182" spans="1:26" ht="15.75" customHeight="1">
      <c r="A182" s="248"/>
      <c r="B182" s="248"/>
      <c r="C182" s="248"/>
      <c r="D182" s="248"/>
      <c r="E182" s="248"/>
      <c r="F182" s="248"/>
      <c r="G182" s="248"/>
      <c r="H182" s="248"/>
      <c r="I182" s="248"/>
      <c r="J182" s="248"/>
      <c r="K182" s="248"/>
      <c r="L182" s="248"/>
      <c r="M182" s="248"/>
      <c r="N182" s="248"/>
      <c r="O182" s="248"/>
      <c r="P182" s="248"/>
      <c r="Q182" s="248"/>
      <c r="R182" s="248"/>
      <c r="S182" s="248"/>
      <c r="T182" s="248"/>
      <c r="U182" s="248"/>
      <c r="V182" s="248"/>
      <c r="W182" s="248"/>
      <c r="X182" s="248"/>
      <c r="Y182" s="248"/>
      <c r="Z182" s="248"/>
    </row>
    <row r="183" spans="1:26" ht="15.75" customHeight="1">
      <c r="A183" s="248"/>
      <c r="B183" s="248"/>
      <c r="C183" s="248"/>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48"/>
      <c r="Z183" s="248"/>
    </row>
    <row r="184" spans="1:26" ht="15.75" customHeight="1">
      <c r="A184" s="248"/>
      <c r="B184" s="248"/>
      <c r="C184" s="248"/>
      <c r="D184" s="248"/>
      <c r="E184" s="248"/>
      <c r="F184" s="248"/>
      <c r="G184" s="248"/>
      <c r="H184" s="248"/>
      <c r="I184" s="248"/>
      <c r="J184" s="248"/>
      <c r="K184" s="248"/>
      <c r="L184" s="248"/>
      <c r="M184" s="248"/>
      <c r="N184" s="248"/>
      <c r="O184" s="248"/>
      <c r="P184" s="248"/>
      <c r="Q184" s="248"/>
      <c r="R184" s="248"/>
      <c r="S184" s="248"/>
      <c r="T184" s="248"/>
      <c r="U184" s="248"/>
      <c r="V184" s="248"/>
      <c r="W184" s="248"/>
      <c r="X184" s="248"/>
      <c r="Y184" s="248"/>
      <c r="Z184" s="248"/>
    </row>
    <row r="185" spans="1:26" ht="15.75" customHeight="1">
      <c r="A185" s="248"/>
      <c r="B185" s="248"/>
      <c r="C185" s="248"/>
      <c r="D185" s="248"/>
      <c r="E185" s="248"/>
      <c r="F185" s="248"/>
      <c r="G185" s="248"/>
      <c r="H185" s="248"/>
      <c r="I185" s="248"/>
      <c r="J185" s="248"/>
      <c r="K185" s="248"/>
      <c r="L185" s="248"/>
      <c r="M185" s="248"/>
      <c r="N185" s="248"/>
      <c r="O185" s="248"/>
      <c r="P185" s="248"/>
      <c r="Q185" s="248"/>
      <c r="R185" s="248"/>
      <c r="S185" s="248"/>
      <c r="T185" s="248"/>
      <c r="U185" s="248"/>
      <c r="V185" s="248"/>
      <c r="W185" s="248"/>
      <c r="X185" s="248"/>
      <c r="Y185" s="248"/>
      <c r="Z185" s="248"/>
    </row>
    <row r="186" spans="1:26" ht="15.75" customHeight="1">
      <c r="A186" s="248"/>
      <c r="B186" s="248"/>
      <c r="C186" s="248"/>
      <c r="D186" s="248"/>
      <c r="E186" s="248"/>
      <c r="F186" s="248"/>
      <c r="G186" s="248"/>
      <c r="H186" s="248"/>
      <c r="I186" s="248"/>
      <c r="J186" s="248"/>
      <c r="K186" s="248"/>
      <c r="L186" s="248"/>
      <c r="M186" s="248"/>
      <c r="N186" s="248"/>
      <c r="O186" s="248"/>
      <c r="P186" s="248"/>
      <c r="Q186" s="248"/>
      <c r="R186" s="248"/>
      <c r="S186" s="248"/>
      <c r="T186" s="248"/>
      <c r="U186" s="248"/>
      <c r="V186" s="248"/>
      <c r="W186" s="248"/>
      <c r="X186" s="248"/>
      <c r="Y186" s="248"/>
      <c r="Z186" s="248"/>
    </row>
    <row r="187" spans="1:26" ht="15.75" customHeight="1">
      <c r="A187" s="248"/>
      <c r="B187" s="248"/>
      <c r="C187" s="248"/>
      <c r="D187" s="248"/>
      <c r="E187" s="248"/>
      <c r="F187" s="248"/>
      <c r="G187" s="248"/>
      <c r="H187" s="248"/>
      <c r="I187" s="248"/>
      <c r="J187" s="248"/>
      <c r="K187" s="248"/>
      <c r="L187" s="248"/>
      <c r="M187" s="248"/>
      <c r="N187" s="248"/>
      <c r="O187" s="248"/>
      <c r="P187" s="248"/>
      <c r="Q187" s="248"/>
      <c r="R187" s="248"/>
      <c r="S187" s="248"/>
      <c r="T187" s="248"/>
      <c r="U187" s="248"/>
      <c r="V187" s="248"/>
      <c r="W187" s="248"/>
      <c r="X187" s="248"/>
      <c r="Y187" s="248"/>
      <c r="Z187" s="248"/>
    </row>
    <row r="188" spans="1:26" ht="15.75" customHeight="1">
      <c r="A188" s="248"/>
      <c r="B188" s="248"/>
      <c r="C188" s="248"/>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row>
    <row r="189" spans="1:26" ht="15.75" customHeight="1">
      <c r="A189" s="248"/>
      <c r="B189" s="248"/>
      <c r="C189" s="248"/>
      <c r="D189" s="248"/>
      <c r="E189" s="248"/>
      <c r="F189" s="248"/>
      <c r="G189" s="248"/>
      <c r="H189" s="248"/>
      <c r="I189" s="248"/>
      <c r="J189" s="248"/>
      <c r="K189" s="248"/>
      <c r="L189" s="248"/>
      <c r="M189" s="248"/>
      <c r="N189" s="248"/>
      <c r="O189" s="248"/>
      <c r="P189" s="248"/>
      <c r="Q189" s="248"/>
      <c r="R189" s="248"/>
      <c r="S189" s="248"/>
      <c r="T189" s="248"/>
      <c r="U189" s="248"/>
      <c r="V189" s="248"/>
      <c r="W189" s="248"/>
      <c r="X189" s="248"/>
      <c r="Y189" s="248"/>
      <c r="Z189" s="248"/>
    </row>
    <row r="190" spans="1:26" ht="15.75" customHeight="1">
      <c r="A190" s="248"/>
      <c r="B190" s="248"/>
      <c r="C190" s="248"/>
      <c r="D190" s="248"/>
      <c r="E190" s="248"/>
      <c r="F190" s="248"/>
      <c r="G190" s="248"/>
      <c r="H190" s="248"/>
      <c r="I190" s="248"/>
      <c r="J190" s="248"/>
      <c r="K190" s="248"/>
      <c r="L190" s="248"/>
      <c r="M190" s="248"/>
      <c r="N190" s="248"/>
      <c r="O190" s="248"/>
      <c r="P190" s="248"/>
      <c r="Q190" s="248"/>
      <c r="R190" s="248"/>
      <c r="S190" s="248"/>
      <c r="T190" s="248"/>
      <c r="U190" s="248"/>
      <c r="V190" s="248"/>
      <c r="W190" s="248"/>
      <c r="X190" s="248"/>
      <c r="Y190" s="248"/>
      <c r="Z190" s="248"/>
    </row>
    <row r="191" spans="1:26" ht="15.75" customHeight="1">
      <c r="A191" s="248"/>
      <c r="B191" s="248"/>
      <c r="C191" s="248"/>
      <c r="D191" s="248"/>
      <c r="E191" s="248"/>
      <c r="F191" s="248"/>
      <c r="G191" s="248"/>
      <c r="H191" s="248"/>
      <c r="I191" s="248"/>
      <c r="J191" s="248"/>
      <c r="K191" s="248"/>
      <c r="L191" s="248"/>
      <c r="M191" s="248"/>
      <c r="N191" s="248"/>
      <c r="O191" s="248"/>
      <c r="P191" s="248"/>
      <c r="Q191" s="248"/>
      <c r="R191" s="248"/>
      <c r="S191" s="248"/>
      <c r="T191" s="248"/>
      <c r="U191" s="248"/>
      <c r="V191" s="248"/>
      <c r="W191" s="248"/>
      <c r="X191" s="248"/>
      <c r="Y191" s="248"/>
      <c r="Z191" s="248"/>
    </row>
    <row r="192" spans="1:26" ht="15.75" customHeight="1">
      <c r="A192" s="248"/>
      <c r="B192" s="248"/>
      <c r="C192" s="248"/>
      <c r="D192" s="248"/>
      <c r="E192" s="248"/>
      <c r="F192" s="248"/>
      <c r="G192" s="248"/>
      <c r="H192" s="248"/>
      <c r="I192" s="248"/>
      <c r="J192" s="248"/>
      <c r="K192" s="248"/>
      <c r="L192" s="248"/>
      <c r="M192" s="248"/>
      <c r="N192" s="248"/>
      <c r="O192" s="248"/>
      <c r="P192" s="248"/>
      <c r="Q192" s="248"/>
      <c r="R192" s="248"/>
      <c r="S192" s="248"/>
      <c r="T192" s="248"/>
      <c r="U192" s="248"/>
      <c r="V192" s="248"/>
      <c r="W192" s="248"/>
      <c r="X192" s="248"/>
      <c r="Y192" s="248"/>
      <c r="Z192" s="248"/>
    </row>
    <row r="193" spans="1:26" ht="15.75" customHeight="1">
      <c r="A193" s="248"/>
      <c r="B193" s="248"/>
      <c r="C193" s="248"/>
      <c r="D193" s="248"/>
      <c r="E193" s="248"/>
      <c r="F193" s="248"/>
      <c r="G193" s="248"/>
      <c r="H193" s="248"/>
      <c r="I193" s="248"/>
      <c r="J193" s="248"/>
      <c r="K193" s="248"/>
      <c r="L193" s="248"/>
      <c r="M193" s="248"/>
      <c r="N193" s="248"/>
      <c r="O193" s="248"/>
      <c r="P193" s="248"/>
      <c r="Q193" s="248"/>
      <c r="R193" s="248"/>
      <c r="S193" s="248"/>
      <c r="T193" s="248"/>
      <c r="U193" s="248"/>
      <c r="V193" s="248"/>
      <c r="W193" s="248"/>
      <c r="X193" s="248"/>
      <c r="Y193" s="248"/>
      <c r="Z193" s="248"/>
    </row>
    <row r="194" spans="1:26" ht="15.75" customHeight="1">
      <c r="A194" s="248"/>
      <c r="B194" s="248"/>
      <c r="C194" s="248"/>
      <c r="D194" s="248"/>
      <c r="E194" s="248"/>
      <c r="F194" s="248"/>
      <c r="G194" s="248"/>
      <c r="H194" s="248"/>
      <c r="I194" s="248"/>
      <c r="J194" s="248"/>
      <c r="K194" s="248"/>
      <c r="L194" s="248"/>
      <c r="M194" s="248"/>
      <c r="N194" s="248"/>
      <c r="O194" s="248"/>
      <c r="P194" s="248"/>
      <c r="Q194" s="248"/>
      <c r="R194" s="248"/>
      <c r="S194" s="248"/>
      <c r="T194" s="248"/>
      <c r="U194" s="248"/>
      <c r="V194" s="248"/>
      <c r="W194" s="248"/>
      <c r="X194" s="248"/>
      <c r="Y194" s="248"/>
      <c r="Z194" s="248"/>
    </row>
    <row r="195" spans="1:26" ht="15.75" customHeight="1">
      <c r="A195" s="248"/>
      <c r="B195" s="248"/>
      <c r="C195" s="248"/>
      <c r="D195" s="248"/>
      <c r="E195" s="248"/>
      <c r="F195" s="248"/>
      <c r="G195" s="248"/>
      <c r="H195" s="248"/>
      <c r="I195" s="248"/>
      <c r="J195" s="248"/>
      <c r="K195" s="248"/>
      <c r="L195" s="248"/>
      <c r="M195" s="248"/>
      <c r="N195" s="248"/>
      <c r="O195" s="248"/>
      <c r="P195" s="248"/>
      <c r="Q195" s="248"/>
      <c r="R195" s="248"/>
      <c r="S195" s="248"/>
      <c r="T195" s="248"/>
      <c r="U195" s="248"/>
      <c r="V195" s="248"/>
      <c r="W195" s="248"/>
      <c r="X195" s="248"/>
      <c r="Y195" s="248"/>
      <c r="Z195" s="248"/>
    </row>
    <row r="196" spans="1:26" ht="15.75" customHeight="1">
      <c r="A196" s="248"/>
      <c r="B196" s="248"/>
      <c r="C196" s="248"/>
      <c r="D196" s="248"/>
      <c r="E196" s="248"/>
      <c r="F196" s="248"/>
      <c r="G196" s="248"/>
      <c r="H196" s="248"/>
      <c r="I196" s="248"/>
      <c r="J196" s="248"/>
      <c r="K196" s="248"/>
      <c r="L196" s="248"/>
      <c r="M196" s="248"/>
      <c r="N196" s="248"/>
      <c r="O196" s="248"/>
      <c r="P196" s="248"/>
      <c r="Q196" s="248"/>
      <c r="R196" s="248"/>
      <c r="S196" s="248"/>
      <c r="T196" s="248"/>
      <c r="U196" s="248"/>
      <c r="V196" s="248"/>
      <c r="W196" s="248"/>
      <c r="X196" s="248"/>
      <c r="Y196" s="248"/>
      <c r="Z196" s="248"/>
    </row>
    <row r="197" spans="1:26" ht="15.75" customHeight="1">
      <c r="A197" s="248"/>
      <c r="B197" s="248"/>
      <c r="C197" s="248"/>
      <c r="D197" s="248"/>
      <c r="E197" s="248"/>
      <c r="F197" s="248"/>
      <c r="G197" s="248"/>
      <c r="H197" s="248"/>
      <c r="I197" s="248"/>
      <c r="J197" s="248"/>
      <c r="K197" s="248"/>
      <c r="L197" s="248"/>
      <c r="M197" s="248"/>
      <c r="N197" s="248"/>
      <c r="O197" s="248"/>
      <c r="P197" s="248"/>
      <c r="Q197" s="248"/>
      <c r="R197" s="248"/>
      <c r="S197" s="248"/>
      <c r="T197" s="248"/>
      <c r="U197" s="248"/>
      <c r="V197" s="248"/>
      <c r="W197" s="248"/>
      <c r="X197" s="248"/>
      <c r="Y197" s="248"/>
      <c r="Z197" s="248"/>
    </row>
    <row r="198" spans="1:26" ht="15.75" customHeight="1">
      <c r="A198" s="248"/>
      <c r="B198" s="248"/>
      <c r="C198" s="248"/>
      <c r="D198" s="248"/>
      <c r="E198" s="248"/>
      <c r="F198" s="248"/>
      <c r="G198" s="248"/>
      <c r="H198" s="248"/>
      <c r="I198" s="248"/>
      <c r="J198" s="248"/>
      <c r="K198" s="248"/>
      <c r="L198" s="248"/>
      <c r="M198" s="248"/>
      <c r="N198" s="248"/>
      <c r="O198" s="248"/>
      <c r="P198" s="248"/>
      <c r="Q198" s="248"/>
      <c r="R198" s="248"/>
      <c r="S198" s="248"/>
      <c r="T198" s="248"/>
      <c r="U198" s="248"/>
      <c r="V198" s="248"/>
      <c r="W198" s="248"/>
      <c r="X198" s="248"/>
      <c r="Y198" s="248"/>
      <c r="Z198" s="248"/>
    </row>
    <row r="199" spans="1:26" ht="15.75" customHeight="1">
      <c r="A199" s="248"/>
      <c r="B199" s="248"/>
      <c r="C199" s="248"/>
      <c r="D199" s="248"/>
      <c r="E199" s="248"/>
      <c r="F199" s="248"/>
      <c r="G199" s="248"/>
      <c r="H199" s="248"/>
      <c r="I199" s="248"/>
      <c r="J199" s="248"/>
      <c r="K199" s="248"/>
      <c r="L199" s="248"/>
      <c r="M199" s="248"/>
      <c r="N199" s="248"/>
      <c r="O199" s="248"/>
      <c r="P199" s="248"/>
      <c r="Q199" s="248"/>
      <c r="R199" s="248"/>
      <c r="S199" s="248"/>
      <c r="T199" s="248"/>
      <c r="U199" s="248"/>
      <c r="V199" s="248"/>
      <c r="W199" s="248"/>
      <c r="X199" s="248"/>
      <c r="Y199" s="248"/>
      <c r="Z199" s="248"/>
    </row>
    <row r="200" spans="1:26" ht="15.75" customHeight="1">
      <c r="A200" s="248"/>
      <c r="B200" s="248"/>
      <c r="C200" s="248"/>
      <c r="D200" s="248"/>
      <c r="E200" s="248"/>
      <c r="F200" s="248"/>
      <c r="G200" s="248"/>
      <c r="H200" s="248"/>
      <c r="I200" s="248"/>
      <c r="J200" s="248"/>
      <c r="K200" s="248"/>
      <c r="L200" s="248"/>
      <c r="M200" s="248"/>
      <c r="N200" s="248"/>
      <c r="O200" s="248"/>
      <c r="P200" s="248"/>
      <c r="Q200" s="248"/>
      <c r="R200" s="248"/>
      <c r="S200" s="248"/>
      <c r="T200" s="248"/>
      <c r="U200" s="248"/>
      <c r="V200" s="248"/>
      <c r="W200" s="248"/>
      <c r="X200" s="248"/>
      <c r="Y200" s="248"/>
      <c r="Z200" s="248"/>
    </row>
    <row r="201" spans="1:26" ht="15.75" customHeight="1">
      <c r="A201" s="248"/>
      <c r="B201" s="248"/>
      <c r="C201" s="248"/>
      <c r="D201" s="248"/>
      <c r="E201" s="248"/>
      <c r="F201" s="248"/>
      <c r="G201" s="248"/>
      <c r="H201" s="248"/>
      <c r="I201" s="248"/>
      <c r="J201" s="248"/>
      <c r="K201" s="248"/>
      <c r="L201" s="248"/>
      <c r="M201" s="248"/>
      <c r="N201" s="248"/>
      <c r="O201" s="248"/>
      <c r="P201" s="248"/>
      <c r="Q201" s="248"/>
      <c r="R201" s="248"/>
      <c r="S201" s="248"/>
      <c r="T201" s="248"/>
      <c r="U201" s="248"/>
      <c r="V201" s="248"/>
      <c r="W201" s="248"/>
      <c r="X201" s="248"/>
      <c r="Y201" s="248"/>
      <c r="Z201" s="248"/>
    </row>
    <row r="202" spans="1:26" ht="15.75" customHeight="1">
      <c r="A202" s="248"/>
      <c r="B202" s="248"/>
      <c r="C202" s="248"/>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row>
    <row r="203" spans="1:26" ht="15.75" customHeight="1">
      <c r="A203" s="248"/>
      <c r="B203" s="248"/>
      <c r="C203" s="248"/>
      <c r="D203" s="248"/>
      <c r="E203" s="248"/>
      <c r="F203" s="248"/>
      <c r="G203" s="248"/>
      <c r="H203" s="248"/>
      <c r="I203" s="248"/>
      <c r="J203" s="248"/>
      <c r="K203" s="248"/>
      <c r="L203" s="248"/>
      <c r="M203" s="248"/>
      <c r="N203" s="248"/>
      <c r="O203" s="248"/>
      <c r="P203" s="248"/>
      <c r="Q203" s="248"/>
      <c r="R203" s="248"/>
      <c r="S203" s="248"/>
      <c r="T203" s="248"/>
      <c r="U203" s="248"/>
      <c r="V203" s="248"/>
      <c r="W203" s="248"/>
      <c r="X203" s="248"/>
      <c r="Y203" s="248"/>
      <c r="Z203" s="248"/>
    </row>
    <row r="204" spans="1:26" ht="15.75" customHeight="1">
      <c r="A204" s="248"/>
      <c r="B204" s="248"/>
      <c r="C204" s="248"/>
      <c r="D204" s="248"/>
      <c r="E204" s="248"/>
      <c r="F204" s="248"/>
      <c r="G204" s="248"/>
      <c r="H204" s="248"/>
      <c r="I204" s="248"/>
      <c r="J204" s="248"/>
      <c r="K204" s="248"/>
      <c r="L204" s="248"/>
      <c r="M204" s="248"/>
      <c r="N204" s="248"/>
      <c r="O204" s="248"/>
      <c r="P204" s="248"/>
      <c r="Q204" s="248"/>
      <c r="R204" s="248"/>
      <c r="S204" s="248"/>
      <c r="T204" s="248"/>
      <c r="U204" s="248"/>
      <c r="V204" s="248"/>
      <c r="W204" s="248"/>
      <c r="X204" s="248"/>
      <c r="Y204" s="248"/>
      <c r="Z204" s="248"/>
    </row>
    <row r="205" spans="1:26" ht="15.75" customHeight="1">
      <c r="A205" s="248"/>
      <c r="B205" s="248"/>
      <c r="C205" s="248"/>
      <c r="D205" s="248"/>
      <c r="E205" s="248"/>
      <c r="F205" s="248"/>
      <c r="G205" s="248"/>
      <c r="H205" s="248"/>
      <c r="I205" s="248"/>
      <c r="J205" s="248"/>
      <c r="K205" s="248"/>
      <c r="L205" s="248"/>
      <c r="M205" s="248"/>
      <c r="N205" s="248"/>
      <c r="O205" s="248"/>
      <c r="P205" s="248"/>
      <c r="Q205" s="248"/>
      <c r="R205" s="248"/>
      <c r="S205" s="248"/>
      <c r="T205" s="248"/>
      <c r="U205" s="248"/>
      <c r="V205" s="248"/>
      <c r="W205" s="248"/>
      <c r="X205" s="248"/>
      <c r="Y205" s="248"/>
      <c r="Z205" s="248"/>
    </row>
    <row r="206" spans="1:26" ht="15.75" customHeight="1">
      <c r="A206" s="248"/>
      <c r="B206" s="248"/>
      <c r="C206" s="248"/>
      <c r="D206" s="248"/>
      <c r="E206" s="248"/>
      <c r="F206" s="248"/>
      <c r="G206" s="248"/>
      <c r="H206" s="248"/>
      <c r="I206" s="248"/>
      <c r="J206" s="248"/>
      <c r="K206" s="248"/>
      <c r="L206" s="248"/>
      <c r="M206" s="248"/>
      <c r="N206" s="248"/>
      <c r="O206" s="248"/>
      <c r="P206" s="248"/>
      <c r="Q206" s="248"/>
      <c r="R206" s="248"/>
      <c r="S206" s="248"/>
      <c r="T206" s="248"/>
      <c r="U206" s="248"/>
      <c r="V206" s="248"/>
      <c r="W206" s="248"/>
      <c r="X206" s="248"/>
      <c r="Y206" s="248"/>
      <c r="Z206" s="248"/>
    </row>
    <row r="207" spans="1:26" ht="15.75" customHeight="1">
      <c r="A207" s="248"/>
      <c r="B207" s="248"/>
      <c r="C207" s="248"/>
      <c r="D207" s="248"/>
      <c r="E207" s="248"/>
      <c r="F207" s="248"/>
      <c r="G207" s="248"/>
      <c r="H207" s="248"/>
      <c r="I207" s="248"/>
      <c r="J207" s="248"/>
      <c r="K207" s="248"/>
      <c r="L207" s="248"/>
      <c r="M207" s="248"/>
      <c r="N207" s="248"/>
      <c r="O207" s="248"/>
      <c r="P207" s="248"/>
      <c r="Q207" s="248"/>
      <c r="R207" s="248"/>
      <c r="S207" s="248"/>
      <c r="T207" s="248"/>
      <c r="U207" s="248"/>
      <c r="V207" s="248"/>
      <c r="W207" s="248"/>
      <c r="X207" s="248"/>
      <c r="Y207" s="248"/>
      <c r="Z207" s="248"/>
    </row>
    <row r="208" spans="1:26" ht="15.75" customHeight="1">
      <c r="A208" s="248"/>
      <c r="B208" s="248"/>
      <c r="C208" s="248"/>
      <c r="D208" s="248"/>
      <c r="E208" s="248"/>
      <c r="F208" s="248"/>
      <c r="G208" s="248"/>
      <c r="H208" s="248"/>
      <c r="I208" s="248"/>
      <c r="J208" s="248"/>
      <c r="K208" s="248"/>
      <c r="L208" s="248"/>
      <c r="M208" s="248"/>
      <c r="N208" s="248"/>
      <c r="O208" s="248"/>
      <c r="P208" s="248"/>
      <c r="Q208" s="248"/>
      <c r="R208" s="248"/>
      <c r="S208" s="248"/>
      <c r="T208" s="248"/>
      <c r="U208" s="248"/>
      <c r="V208" s="248"/>
      <c r="W208" s="248"/>
      <c r="X208" s="248"/>
      <c r="Y208" s="248"/>
      <c r="Z208" s="248"/>
    </row>
    <row r="209" spans="1:26" ht="15.75" customHeight="1">
      <c r="A209" s="248"/>
      <c r="B209" s="248"/>
      <c r="C209" s="248"/>
      <c r="D209" s="248"/>
      <c r="E209" s="248"/>
      <c r="F209" s="248"/>
      <c r="G209" s="248"/>
      <c r="H209" s="248"/>
      <c r="I209" s="248"/>
      <c r="J209" s="248"/>
      <c r="K209" s="248"/>
      <c r="L209" s="248"/>
      <c r="M209" s="248"/>
      <c r="N209" s="248"/>
      <c r="O209" s="248"/>
      <c r="P209" s="248"/>
      <c r="Q209" s="248"/>
      <c r="R209" s="248"/>
      <c r="S209" s="248"/>
      <c r="T209" s="248"/>
      <c r="U209" s="248"/>
      <c r="V209" s="248"/>
      <c r="W209" s="248"/>
      <c r="X209" s="248"/>
      <c r="Y209" s="248"/>
      <c r="Z209" s="248"/>
    </row>
    <row r="210" spans="1:26" ht="15.75" customHeight="1">
      <c r="A210" s="248"/>
      <c r="B210" s="248"/>
      <c r="C210" s="248"/>
      <c r="D210" s="248"/>
      <c r="E210" s="248"/>
      <c r="F210" s="248"/>
      <c r="G210" s="248"/>
      <c r="H210" s="248"/>
      <c r="I210" s="248"/>
      <c r="J210" s="248"/>
      <c r="K210" s="248"/>
      <c r="L210" s="248"/>
      <c r="M210" s="248"/>
      <c r="N210" s="248"/>
      <c r="O210" s="248"/>
      <c r="P210" s="248"/>
      <c r="Q210" s="248"/>
      <c r="R210" s="248"/>
      <c r="S210" s="248"/>
      <c r="T210" s="248"/>
      <c r="U210" s="248"/>
      <c r="V210" s="248"/>
      <c r="W210" s="248"/>
      <c r="X210" s="248"/>
      <c r="Y210" s="248"/>
      <c r="Z210" s="248"/>
    </row>
    <row r="211" spans="1:26" ht="15.75" customHeight="1">
      <c r="A211" s="248"/>
      <c r="B211" s="248"/>
      <c r="C211" s="248"/>
      <c r="D211" s="248"/>
      <c r="E211" s="248"/>
      <c r="F211" s="248"/>
      <c r="G211" s="248"/>
      <c r="H211" s="248"/>
      <c r="I211" s="248"/>
      <c r="J211" s="248"/>
      <c r="K211" s="248"/>
      <c r="L211" s="248"/>
      <c r="M211" s="248"/>
      <c r="N211" s="248"/>
      <c r="O211" s="248"/>
      <c r="P211" s="248"/>
      <c r="Q211" s="248"/>
      <c r="R211" s="248"/>
      <c r="S211" s="248"/>
      <c r="T211" s="248"/>
      <c r="U211" s="248"/>
      <c r="V211" s="248"/>
      <c r="W211" s="248"/>
      <c r="X211" s="248"/>
      <c r="Y211" s="248"/>
      <c r="Z211" s="248"/>
    </row>
    <row r="212" spans="1:26" ht="15.75" customHeight="1">
      <c r="A212" s="248"/>
      <c r="B212" s="248"/>
      <c r="C212" s="248"/>
      <c r="D212" s="248"/>
      <c r="E212" s="248"/>
      <c r="F212" s="248"/>
      <c r="G212" s="248"/>
      <c r="H212" s="248"/>
      <c r="I212" s="248"/>
      <c r="J212" s="248"/>
      <c r="K212" s="248"/>
      <c r="L212" s="248"/>
      <c r="M212" s="248"/>
      <c r="N212" s="248"/>
      <c r="O212" s="248"/>
      <c r="P212" s="248"/>
      <c r="Q212" s="248"/>
      <c r="R212" s="248"/>
      <c r="S212" s="248"/>
      <c r="T212" s="248"/>
      <c r="U212" s="248"/>
      <c r="V212" s="248"/>
      <c r="W212" s="248"/>
      <c r="X212" s="248"/>
      <c r="Y212" s="248"/>
      <c r="Z212" s="248"/>
    </row>
    <row r="213" spans="1:26" ht="15.75" customHeight="1">
      <c r="A213" s="248"/>
      <c r="B213" s="248"/>
      <c r="C213" s="248"/>
      <c r="D213" s="248"/>
      <c r="E213" s="248"/>
      <c r="F213" s="248"/>
      <c r="G213" s="248"/>
      <c r="H213" s="248"/>
      <c r="I213" s="248"/>
      <c r="J213" s="248"/>
      <c r="K213" s="248"/>
      <c r="L213" s="248"/>
      <c r="M213" s="248"/>
      <c r="N213" s="248"/>
      <c r="O213" s="248"/>
      <c r="P213" s="248"/>
      <c r="Q213" s="248"/>
      <c r="R213" s="248"/>
      <c r="S213" s="248"/>
      <c r="T213" s="248"/>
      <c r="U213" s="248"/>
      <c r="V213" s="248"/>
      <c r="W213" s="248"/>
      <c r="X213" s="248"/>
      <c r="Y213" s="248"/>
      <c r="Z213" s="248"/>
    </row>
    <row r="214" spans="1:26" ht="15.75" customHeight="1">
      <c r="A214" s="248"/>
      <c r="B214" s="248"/>
      <c r="C214" s="248"/>
      <c r="D214" s="248"/>
      <c r="E214" s="248"/>
      <c r="F214" s="248"/>
      <c r="G214" s="248"/>
      <c r="H214" s="248"/>
      <c r="I214" s="248"/>
      <c r="J214" s="248"/>
      <c r="K214" s="248"/>
      <c r="L214" s="248"/>
      <c r="M214" s="248"/>
      <c r="N214" s="248"/>
      <c r="O214" s="248"/>
      <c r="P214" s="248"/>
      <c r="Q214" s="248"/>
      <c r="R214" s="248"/>
      <c r="S214" s="248"/>
      <c r="T214" s="248"/>
      <c r="U214" s="248"/>
      <c r="V214" s="248"/>
      <c r="W214" s="248"/>
      <c r="X214" s="248"/>
      <c r="Y214" s="248"/>
      <c r="Z214" s="248"/>
    </row>
    <row r="215" spans="1:26" ht="15.75" customHeight="1">
      <c r="A215" s="248"/>
      <c r="B215" s="248"/>
      <c r="C215" s="248"/>
      <c r="D215" s="248"/>
      <c r="E215" s="248"/>
      <c r="F215" s="248"/>
      <c r="G215" s="248"/>
      <c r="H215" s="248"/>
      <c r="I215" s="248"/>
      <c r="J215" s="248"/>
      <c r="K215" s="248"/>
      <c r="L215" s="248"/>
      <c r="M215" s="248"/>
      <c r="N215" s="248"/>
      <c r="O215" s="248"/>
      <c r="P215" s="248"/>
      <c r="Q215" s="248"/>
      <c r="R215" s="248"/>
      <c r="S215" s="248"/>
      <c r="T215" s="248"/>
      <c r="U215" s="248"/>
      <c r="V215" s="248"/>
      <c r="W215" s="248"/>
      <c r="X215" s="248"/>
      <c r="Y215" s="248"/>
      <c r="Z215" s="248"/>
    </row>
    <row r="216" spans="1:26" ht="15.75" customHeight="1">
      <c r="A216" s="248"/>
      <c r="B216" s="248"/>
      <c r="C216" s="248"/>
      <c r="D216" s="248"/>
      <c r="E216" s="248"/>
      <c r="F216" s="248"/>
      <c r="G216" s="248"/>
      <c r="H216" s="248"/>
      <c r="I216" s="248"/>
      <c r="J216" s="248"/>
      <c r="K216" s="248"/>
      <c r="L216" s="248"/>
      <c r="M216" s="248"/>
      <c r="N216" s="248"/>
      <c r="O216" s="248"/>
      <c r="P216" s="248"/>
      <c r="Q216" s="248"/>
      <c r="R216" s="248"/>
      <c r="S216" s="248"/>
      <c r="T216" s="248"/>
      <c r="U216" s="248"/>
      <c r="V216" s="248"/>
      <c r="W216" s="248"/>
      <c r="X216" s="248"/>
      <c r="Y216" s="248"/>
      <c r="Z216" s="248"/>
    </row>
    <row r="217" spans="1:26" ht="15.75" customHeight="1">
      <c r="A217" s="248"/>
      <c r="B217" s="248"/>
      <c r="C217" s="248"/>
      <c r="D217" s="248"/>
      <c r="E217" s="248"/>
      <c r="F217" s="248"/>
      <c r="G217" s="248"/>
      <c r="H217" s="248"/>
      <c r="I217" s="248"/>
      <c r="J217" s="248"/>
      <c r="K217" s="248"/>
      <c r="L217" s="248"/>
      <c r="M217" s="248"/>
      <c r="N217" s="248"/>
      <c r="O217" s="248"/>
      <c r="P217" s="248"/>
      <c r="Q217" s="248"/>
      <c r="R217" s="248"/>
      <c r="S217" s="248"/>
      <c r="T217" s="248"/>
      <c r="U217" s="248"/>
      <c r="V217" s="248"/>
      <c r="W217" s="248"/>
      <c r="X217" s="248"/>
      <c r="Y217" s="248"/>
      <c r="Z217" s="248"/>
    </row>
    <row r="218" spans="1:26" ht="15.75" customHeight="1">
      <c r="A218" s="248"/>
      <c r="B218" s="248"/>
      <c r="C218" s="248"/>
      <c r="D218" s="248"/>
      <c r="E218" s="248"/>
      <c r="F218" s="248"/>
      <c r="G218" s="248"/>
      <c r="H218" s="248"/>
      <c r="I218" s="248"/>
      <c r="J218" s="248"/>
      <c r="K218" s="248"/>
      <c r="L218" s="248"/>
      <c r="M218" s="248"/>
      <c r="N218" s="248"/>
      <c r="O218" s="248"/>
      <c r="P218" s="248"/>
      <c r="Q218" s="248"/>
      <c r="R218" s="248"/>
      <c r="S218" s="248"/>
      <c r="T218" s="248"/>
      <c r="U218" s="248"/>
      <c r="V218" s="248"/>
      <c r="W218" s="248"/>
      <c r="X218" s="248"/>
      <c r="Y218" s="248"/>
      <c r="Z218" s="248"/>
    </row>
    <row r="219" spans="1:26" ht="15.75" customHeight="1">
      <c r="A219" s="248"/>
      <c r="B219" s="248"/>
      <c r="C219" s="248"/>
      <c r="D219" s="248"/>
      <c r="E219" s="248"/>
      <c r="F219" s="248"/>
      <c r="G219" s="248"/>
      <c r="H219" s="248"/>
      <c r="I219" s="248"/>
      <c r="J219" s="248"/>
      <c r="K219" s="248"/>
      <c r="L219" s="248"/>
      <c r="M219" s="248"/>
      <c r="N219" s="248"/>
      <c r="O219" s="248"/>
      <c r="P219" s="248"/>
      <c r="Q219" s="248"/>
      <c r="R219" s="248"/>
      <c r="S219" s="248"/>
      <c r="T219" s="248"/>
      <c r="U219" s="248"/>
      <c r="V219" s="248"/>
      <c r="W219" s="248"/>
      <c r="X219" s="248"/>
      <c r="Y219" s="248"/>
      <c r="Z219" s="248"/>
    </row>
    <row r="220" spans="1:26" ht="15.75" customHeight="1">
      <c r="A220" s="248"/>
      <c r="B220" s="248"/>
      <c r="C220" s="248"/>
      <c r="D220" s="248"/>
      <c r="E220" s="248"/>
      <c r="F220" s="248"/>
      <c r="G220" s="248"/>
      <c r="H220" s="248"/>
      <c r="I220" s="248"/>
      <c r="J220" s="248"/>
      <c r="K220" s="248"/>
      <c r="L220" s="248"/>
      <c r="M220" s="248"/>
      <c r="N220" s="248"/>
      <c r="O220" s="248"/>
      <c r="P220" s="248"/>
      <c r="Q220" s="248"/>
      <c r="R220" s="248"/>
      <c r="S220" s="248"/>
      <c r="T220" s="248"/>
      <c r="U220" s="248"/>
      <c r="V220" s="248"/>
      <c r="W220" s="248"/>
      <c r="X220" s="248"/>
      <c r="Y220" s="248"/>
      <c r="Z220" s="248"/>
    </row>
    <row r="221" spans="1:26" ht="15.75" customHeight="1">
      <c r="A221" s="248"/>
      <c r="B221" s="248"/>
      <c r="C221" s="248"/>
      <c r="D221" s="248"/>
      <c r="E221" s="248"/>
      <c r="F221" s="248"/>
      <c r="G221" s="248"/>
      <c r="H221" s="248"/>
      <c r="I221" s="248"/>
      <c r="J221" s="248"/>
      <c r="K221" s="248"/>
      <c r="L221" s="248"/>
      <c r="M221" s="248"/>
      <c r="N221" s="248"/>
      <c r="O221" s="248"/>
      <c r="P221" s="248"/>
      <c r="Q221" s="248"/>
      <c r="R221" s="248"/>
      <c r="S221" s="248"/>
      <c r="T221" s="248"/>
      <c r="U221" s="248"/>
      <c r="V221" s="248"/>
      <c r="W221" s="248"/>
      <c r="X221" s="248"/>
      <c r="Y221" s="248"/>
      <c r="Z221" s="248"/>
    </row>
    <row r="222" spans="1:26" ht="15.75" customHeight="1">
      <c r="A222" s="248"/>
      <c r="B222" s="248"/>
      <c r="C222" s="248"/>
      <c r="D222" s="248"/>
      <c r="E222" s="248"/>
      <c r="F222" s="248"/>
      <c r="G222" s="248"/>
      <c r="H222" s="248"/>
      <c r="I222" s="248"/>
      <c r="J222" s="248"/>
      <c r="K222" s="248"/>
      <c r="L222" s="248"/>
      <c r="M222" s="248"/>
      <c r="N222" s="248"/>
      <c r="O222" s="248"/>
      <c r="P222" s="248"/>
      <c r="Q222" s="248"/>
      <c r="R222" s="248"/>
      <c r="S222" s="248"/>
      <c r="T222" s="248"/>
      <c r="U222" s="248"/>
      <c r="V222" s="248"/>
      <c r="W222" s="248"/>
      <c r="X222" s="248"/>
      <c r="Y222" s="248"/>
      <c r="Z222" s="248"/>
    </row>
    <row r="223" spans="1:26" ht="15.75" customHeight="1">
      <c r="A223" s="248"/>
      <c r="B223" s="248"/>
      <c r="C223" s="248"/>
      <c r="D223" s="248"/>
      <c r="E223" s="248"/>
      <c r="F223" s="248"/>
      <c r="G223" s="248"/>
      <c r="H223" s="248"/>
      <c r="I223" s="248"/>
      <c r="J223" s="248"/>
      <c r="K223" s="248"/>
      <c r="L223" s="248"/>
      <c r="M223" s="248"/>
      <c r="N223" s="248"/>
      <c r="O223" s="248"/>
      <c r="P223" s="248"/>
      <c r="Q223" s="248"/>
      <c r="R223" s="248"/>
      <c r="S223" s="248"/>
      <c r="T223" s="248"/>
      <c r="U223" s="248"/>
      <c r="V223" s="248"/>
      <c r="W223" s="248"/>
      <c r="X223" s="248"/>
      <c r="Y223" s="248"/>
      <c r="Z223" s="248"/>
    </row>
    <row r="224" spans="1:26" ht="15.75" customHeight="1">
      <c r="A224" s="248"/>
      <c r="B224" s="248"/>
      <c r="C224" s="248"/>
      <c r="D224" s="248"/>
      <c r="E224" s="248"/>
      <c r="F224" s="248"/>
      <c r="G224" s="248"/>
      <c r="H224" s="248"/>
      <c r="I224" s="248"/>
      <c r="J224" s="248"/>
      <c r="K224" s="248"/>
      <c r="L224" s="248"/>
      <c r="M224" s="248"/>
      <c r="N224" s="248"/>
      <c r="O224" s="248"/>
      <c r="P224" s="248"/>
      <c r="Q224" s="248"/>
      <c r="R224" s="248"/>
      <c r="S224" s="248"/>
      <c r="T224" s="248"/>
      <c r="U224" s="248"/>
      <c r="V224" s="248"/>
      <c r="W224" s="248"/>
      <c r="X224" s="248"/>
      <c r="Y224" s="248"/>
      <c r="Z224" s="248"/>
    </row>
    <row r="225" spans="1:26" ht="15.75" customHeight="1">
      <c r="A225" s="248"/>
      <c r="B225" s="248"/>
      <c r="C225" s="248"/>
      <c r="D225" s="248"/>
      <c r="E225" s="248"/>
      <c r="F225" s="248"/>
      <c r="G225" s="248"/>
      <c r="H225" s="248"/>
      <c r="I225" s="248"/>
      <c r="J225" s="248"/>
      <c r="K225" s="248"/>
      <c r="L225" s="248"/>
      <c r="M225" s="248"/>
      <c r="N225" s="248"/>
      <c r="O225" s="248"/>
      <c r="P225" s="248"/>
      <c r="Q225" s="248"/>
      <c r="R225" s="248"/>
      <c r="S225" s="248"/>
      <c r="T225" s="248"/>
      <c r="U225" s="248"/>
      <c r="V225" s="248"/>
      <c r="W225" s="248"/>
      <c r="X225" s="248"/>
      <c r="Y225" s="248"/>
      <c r="Z225" s="248"/>
    </row>
    <row r="226" spans="1:26" ht="15.75" customHeight="1">
      <c r="A226" s="248"/>
      <c r="B226" s="248"/>
      <c r="C226" s="248"/>
      <c r="D226" s="248"/>
      <c r="E226" s="248"/>
      <c r="F226" s="248"/>
      <c r="G226" s="248"/>
      <c r="H226" s="248"/>
      <c r="I226" s="248"/>
      <c r="J226" s="248"/>
      <c r="K226" s="248"/>
      <c r="L226" s="248"/>
      <c r="M226" s="248"/>
      <c r="N226" s="248"/>
      <c r="O226" s="248"/>
      <c r="P226" s="248"/>
      <c r="Q226" s="248"/>
      <c r="R226" s="248"/>
      <c r="S226" s="248"/>
      <c r="T226" s="248"/>
      <c r="U226" s="248"/>
      <c r="V226" s="248"/>
      <c r="W226" s="248"/>
      <c r="X226" s="248"/>
      <c r="Y226" s="248"/>
      <c r="Z226" s="248"/>
    </row>
    <row r="227" spans="1:26" ht="15.75" customHeight="1">
      <c r="A227" s="248"/>
      <c r="B227" s="248"/>
      <c r="C227" s="248"/>
      <c r="D227" s="248"/>
      <c r="E227" s="248"/>
      <c r="F227" s="248"/>
      <c r="G227" s="248"/>
      <c r="H227" s="248"/>
      <c r="I227" s="248"/>
      <c r="J227" s="248"/>
      <c r="K227" s="248"/>
      <c r="L227" s="248"/>
      <c r="M227" s="248"/>
      <c r="N227" s="248"/>
      <c r="O227" s="248"/>
      <c r="P227" s="248"/>
      <c r="Q227" s="248"/>
      <c r="R227" s="248"/>
      <c r="S227" s="248"/>
      <c r="T227" s="248"/>
      <c r="U227" s="248"/>
      <c r="V227" s="248"/>
      <c r="W227" s="248"/>
      <c r="X227" s="248"/>
      <c r="Y227" s="248"/>
      <c r="Z227" s="248"/>
    </row>
    <row r="228" spans="1:26" ht="15.75" customHeight="1"/>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
    <mergeCell ref="A1:E1"/>
  </mergeCells>
  <hyperlinks>
    <hyperlink ref="J13" r:id="rId1" display="Salry Schedule 2322 Link" xr:uid="{33FDA5A9-F276-45CD-A11D-74C413262032}"/>
  </hyperlinks>
  <pageMargins left="0.7" right="0.7" top="0.75" bottom="0.75" header="0" footer="0"/>
  <pageSetup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Program Information</vt:lpstr>
      <vt:lpstr>Budget</vt:lpstr>
      <vt:lpstr>Year 1 Projection</vt:lpstr>
      <vt:lpstr>Year 2 Projection </vt:lpstr>
      <vt:lpstr>Year 3 Projection</vt:lpstr>
      <vt:lpstr>Year 4 Projection</vt:lpstr>
      <vt:lpstr>Year 5 Projection</vt:lpstr>
      <vt:lpstr>Schedule 2322 Salaries</vt:lpstr>
      <vt:lpstr>LA</vt:lpstr>
      <vt:lpstr>LB</vt:lpstr>
      <vt:lpstr>LC</vt:lpstr>
      <vt:lpstr>LD</vt:lpstr>
      <vt:lpstr>Budget!Print_Area</vt:lpstr>
      <vt:lpstr>'Program Information'!Print_Area</vt:lpstr>
      <vt:lpstr>Budget!Print_Titles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Hwang</dc:creator>
  <cp:lastModifiedBy>Namrata Shukla</cp:lastModifiedBy>
  <cp:lastPrinted>2022-04-20T02:56:02Z</cp:lastPrinted>
  <dcterms:created xsi:type="dcterms:W3CDTF">2018-08-03T15:12:29Z</dcterms:created>
  <dcterms:modified xsi:type="dcterms:W3CDTF">2022-04-20T04:00:11Z</dcterms:modified>
</cp:coreProperties>
</file>