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ME192 - 2014\"/>
    </mc:Choice>
  </mc:AlternateContent>
  <bookViews>
    <workbookView xWindow="0" yWindow="0" windowWidth="20490" windowHeight="9915" activeTab="1"/>
  </bookViews>
  <sheets>
    <sheet name="Model" sheetId="1" r:id="rId1"/>
    <sheet name="Staubli RX-60" sheetId="2" r:id="rId2"/>
    <sheet name="AdeptSix 300" sheetId="5" r:id="rId3"/>
    <sheet name="Adept 550 SCARA" sheetId="3" r:id="rId4"/>
    <sheet name="Adept Cartesian" sheetId="4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5" i="5" l="1"/>
  <c r="P31" i="5"/>
  <c r="N31" i="5"/>
  <c r="K31" i="5"/>
  <c r="I31" i="5"/>
  <c r="F31" i="5"/>
  <c r="D31" i="5"/>
  <c r="O30" i="5"/>
  <c r="J30" i="5"/>
  <c r="E30" i="5"/>
  <c r="I13" i="5"/>
  <c r="P12" i="5"/>
  <c r="M13" i="5" s="1"/>
  <c r="O12" i="5"/>
  <c r="N12" i="5"/>
  <c r="K13" i="5" s="1"/>
  <c r="M12" i="5"/>
  <c r="P13" i="5" s="1"/>
  <c r="P14" i="5" s="1"/>
  <c r="L12" i="5"/>
  <c r="L13" i="5" s="1"/>
  <c r="K12" i="5"/>
  <c r="N13" i="5" s="1"/>
  <c r="N14" i="5" s="1"/>
  <c r="J12" i="5"/>
  <c r="J13" i="5" s="1"/>
  <c r="I12" i="5"/>
  <c r="R13" i="5" s="1"/>
  <c r="H12" i="5"/>
  <c r="H13" i="5" s="1"/>
  <c r="H14" i="5" l="1"/>
  <c r="H15" i="5" s="1"/>
  <c r="K14" i="5"/>
  <c r="M14" i="5"/>
  <c r="J14" i="5"/>
  <c r="J15" i="5" s="1"/>
  <c r="L14" i="5"/>
  <c r="O13" i="5"/>
  <c r="O14" i="5" s="1"/>
  <c r="Q13" i="5"/>
  <c r="S13" i="5"/>
  <c r="I14" i="5"/>
  <c r="I15" i="5" s="1"/>
  <c r="E34" i="5"/>
  <c r="C34" i="5"/>
  <c r="E33" i="5"/>
  <c r="C33" i="5"/>
  <c r="C32" i="5"/>
  <c r="F33" i="5"/>
  <c r="F34" i="5"/>
  <c r="D33" i="5"/>
  <c r="D34" i="5"/>
  <c r="P35" i="4"/>
  <c r="P31" i="4"/>
  <c r="N31" i="4"/>
  <c r="K31" i="4"/>
  <c r="I31" i="4"/>
  <c r="F31" i="4"/>
  <c r="D31" i="4"/>
  <c r="O30" i="4"/>
  <c r="J30" i="4"/>
  <c r="E30" i="4"/>
  <c r="I13" i="4"/>
  <c r="P12" i="4"/>
  <c r="M13" i="4" s="1"/>
  <c r="O12" i="4"/>
  <c r="N12" i="4"/>
  <c r="K13" i="4" s="1"/>
  <c r="M12" i="4"/>
  <c r="L12" i="4"/>
  <c r="L13" i="4" s="1"/>
  <c r="K12" i="4"/>
  <c r="J12" i="4"/>
  <c r="J13" i="4" s="1"/>
  <c r="I12" i="4"/>
  <c r="H12" i="4"/>
  <c r="H13" i="4" s="1"/>
  <c r="P35" i="3"/>
  <c r="P31" i="3"/>
  <c r="N31" i="3"/>
  <c r="K31" i="3"/>
  <c r="I31" i="3"/>
  <c r="F31" i="3"/>
  <c r="D31" i="3"/>
  <c r="O30" i="3"/>
  <c r="J30" i="3"/>
  <c r="E30" i="3"/>
  <c r="I13" i="3"/>
  <c r="P12" i="3"/>
  <c r="M13" i="3" s="1"/>
  <c r="O12" i="3"/>
  <c r="N12" i="3"/>
  <c r="K13" i="3" s="1"/>
  <c r="M12" i="3"/>
  <c r="P13" i="3" s="1"/>
  <c r="P14" i="3" s="1"/>
  <c r="L12" i="3"/>
  <c r="L13" i="3" s="1"/>
  <c r="K12" i="3"/>
  <c r="N13" i="3" s="1"/>
  <c r="N14" i="3" s="1"/>
  <c r="J12" i="3"/>
  <c r="J13" i="3" s="1"/>
  <c r="I12" i="3"/>
  <c r="R13" i="3" s="1"/>
  <c r="H12" i="3"/>
  <c r="H13" i="3" s="1"/>
  <c r="J30" i="1"/>
  <c r="P35" i="2"/>
  <c r="P31" i="2"/>
  <c r="N31" i="2"/>
  <c r="K31" i="2"/>
  <c r="I31" i="2"/>
  <c r="F31" i="2"/>
  <c r="D31" i="2"/>
  <c r="O30" i="2"/>
  <c r="J30" i="2"/>
  <c r="E30" i="2"/>
  <c r="I13" i="2"/>
  <c r="P12" i="2"/>
  <c r="M13" i="2" s="1"/>
  <c r="O12" i="2"/>
  <c r="N12" i="2"/>
  <c r="K13" i="2" s="1"/>
  <c r="M12" i="2"/>
  <c r="L12" i="2"/>
  <c r="L13" i="2" s="1"/>
  <c r="K12" i="2"/>
  <c r="J12" i="2"/>
  <c r="J13" i="2" s="1"/>
  <c r="I12" i="2"/>
  <c r="H12" i="2"/>
  <c r="H13" i="2" s="1"/>
  <c r="P35" i="1"/>
  <c r="K31" i="1"/>
  <c r="I31" i="1"/>
  <c r="F31" i="1"/>
  <c r="D31" i="1"/>
  <c r="Q15" i="5" l="1"/>
  <c r="S14" i="5"/>
  <c r="Q14" i="5"/>
  <c r="R14" i="5"/>
  <c r="O15" i="5"/>
  <c r="O16" i="5" s="1"/>
  <c r="J33" i="5" s="1"/>
  <c r="L15" i="5"/>
  <c r="L16" i="5" s="1"/>
  <c r="K15" i="5"/>
  <c r="K16" i="5" s="1"/>
  <c r="N15" i="5"/>
  <c r="N16" i="5" s="1"/>
  <c r="J32" i="5" s="1"/>
  <c r="D32" i="5"/>
  <c r="F32" i="5"/>
  <c r="E32" i="5"/>
  <c r="S15" i="5"/>
  <c r="R15" i="5"/>
  <c r="M15" i="5"/>
  <c r="J16" i="5" s="1"/>
  <c r="P15" i="5"/>
  <c r="P16" i="5" s="1"/>
  <c r="J34" i="5" s="1"/>
  <c r="H16" i="5"/>
  <c r="H14" i="4"/>
  <c r="M14" i="4"/>
  <c r="J14" i="4"/>
  <c r="O13" i="4"/>
  <c r="O14" i="4" s="1"/>
  <c r="S13" i="4"/>
  <c r="K14" i="4"/>
  <c r="R13" i="4"/>
  <c r="N13" i="4"/>
  <c r="N14" i="4" s="1"/>
  <c r="P13" i="4"/>
  <c r="P14" i="4" s="1"/>
  <c r="L14" i="4"/>
  <c r="Q13" i="4"/>
  <c r="I14" i="4"/>
  <c r="I15" i="4" s="1"/>
  <c r="H14" i="3"/>
  <c r="H15" i="3" s="1"/>
  <c r="K14" i="3"/>
  <c r="M14" i="3"/>
  <c r="J14" i="3"/>
  <c r="J15" i="3" s="1"/>
  <c r="L14" i="3"/>
  <c r="O13" i="3"/>
  <c r="O14" i="3" s="1"/>
  <c r="Q13" i="3"/>
  <c r="S13" i="3"/>
  <c r="I14" i="3"/>
  <c r="I15" i="3" s="1"/>
  <c r="E34" i="3"/>
  <c r="C34" i="3"/>
  <c r="E33" i="3"/>
  <c r="C33" i="3"/>
  <c r="C32" i="3"/>
  <c r="F33" i="3"/>
  <c r="F34" i="3"/>
  <c r="D33" i="3"/>
  <c r="D34" i="3"/>
  <c r="H14" i="2"/>
  <c r="H15" i="2" s="1"/>
  <c r="M14" i="2"/>
  <c r="J14" i="2"/>
  <c r="J15" i="2" s="1"/>
  <c r="O13" i="2"/>
  <c r="O14" i="2" s="1"/>
  <c r="S13" i="2"/>
  <c r="K14" i="2"/>
  <c r="R13" i="2"/>
  <c r="N13" i="2"/>
  <c r="N14" i="2" s="1"/>
  <c r="P13" i="2"/>
  <c r="P14" i="2" s="1"/>
  <c r="L14" i="2"/>
  <c r="Q13" i="2"/>
  <c r="I14" i="2"/>
  <c r="I15" i="2" s="1"/>
  <c r="N31" i="1"/>
  <c r="P31" i="1"/>
  <c r="O30" i="1"/>
  <c r="E30" i="1"/>
  <c r="M16" i="5" l="1"/>
  <c r="I16" i="5"/>
  <c r="I17" i="5" s="1"/>
  <c r="J17" i="5"/>
  <c r="H34" i="5"/>
  <c r="K17" i="5"/>
  <c r="I32" i="5"/>
  <c r="N17" i="5"/>
  <c r="N18" i="5" s="1"/>
  <c r="O17" i="5"/>
  <c r="O18" i="5" s="1"/>
  <c r="I33" i="5"/>
  <c r="L17" i="5"/>
  <c r="H17" i="5"/>
  <c r="H32" i="5"/>
  <c r="K33" i="5"/>
  <c r="R17" i="5"/>
  <c r="M17" i="5"/>
  <c r="I34" i="5"/>
  <c r="P17" i="5"/>
  <c r="P18" i="5" s="1"/>
  <c r="Q17" i="5"/>
  <c r="S16" i="5"/>
  <c r="Q16" i="5"/>
  <c r="K32" i="5"/>
  <c r="R16" i="5"/>
  <c r="H33" i="5"/>
  <c r="S17" i="5"/>
  <c r="K34" i="5"/>
  <c r="L15" i="4"/>
  <c r="L16" i="4" s="1"/>
  <c r="O15" i="4"/>
  <c r="O16" i="4" s="1"/>
  <c r="N15" i="4"/>
  <c r="N16" i="4" s="1"/>
  <c r="K15" i="4"/>
  <c r="P15" i="4"/>
  <c r="P16" i="4" s="1"/>
  <c r="M15" i="4"/>
  <c r="R14" i="4"/>
  <c r="Q15" i="4"/>
  <c r="Q14" i="4"/>
  <c r="S14" i="4"/>
  <c r="R15" i="4"/>
  <c r="S15" i="4"/>
  <c r="J15" i="4"/>
  <c r="H15" i="4"/>
  <c r="I16" i="3"/>
  <c r="Q15" i="3"/>
  <c r="S14" i="3"/>
  <c r="Q14" i="3"/>
  <c r="R14" i="3"/>
  <c r="O15" i="3"/>
  <c r="O16" i="3" s="1"/>
  <c r="J33" i="3" s="1"/>
  <c r="L15" i="3"/>
  <c r="L16" i="3" s="1"/>
  <c r="M16" i="3"/>
  <c r="K15" i="3"/>
  <c r="K16" i="3" s="1"/>
  <c r="N15" i="3"/>
  <c r="N16" i="3" s="1"/>
  <c r="J32" i="3" s="1"/>
  <c r="D32" i="3"/>
  <c r="F32" i="3"/>
  <c r="E32" i="3"/>
  <c r="S15" i="3"/>
  <c r="R15" i="3"/>
  <c r="M15" i="3"/>
  <c r="J16" i="3" s="1"/>
  <c r="P15" i="3"/>
  <c r="P16" i="3" s="1"/>
  <c r="J34" i="3" s="1"/>
  <c r="H16" i="3"/>
  <c r="I16" i="2"/>
  <c r="I17" i="2" s="1"/>
  <c r="L15" i="2"/>
  <c r="L16" i="2" s="1"/>
  <c r="O15" i="2"/>
  <c r="O16" i="2" s="1"/>
  <c r="N15" i="2"/>
  <c r="N16" i="2" s="1"/>
  <c r="K15" i="2"/>
  <c r="H16" i="2" s="1"/>
  <c r="H17" i="2" s="1"/>
  <c r="P15" i="2"/>
  <c r="P16" i="2" s="1"/>
  <c r="M15" i="2"/>
  <c r="J16" i="2" s="1"/>
  <c r="J17" i="2" s="1"/>
  <c r="R14" i="2"/>
  <c r="Q15" i="2"/>
  <c r="Q14" i="2"/>
  <c r="S14" i="2"/>
  <c r="R15" i="2"/>
  <c r="S15" i="2"/>
  <c r="M16" i="2"/>
  <c r="K16" i="2"/>
  <c r="P12" i="1"/>
  <c r="O12" i="1"/>
  <c r="N12" i="1"/>
  <c r="M12" i="1"/>
  <c r="L12" i="1"/>
  <c r="K12" i="1"/>
  <c r="J12" i="1"/>
  <c r="I12" i="1"/>
  <c r="H12" i="1"/>
  <c r="M33" i="5" l="1"/>
  <c r="N33" i="5"/>
  <c r="M32" i="5"/>
  <c r="I18" i="5"/>
  <c r="I19" i="5" s="1"/>
  <c r="L18" i="5"/>
  <c r="P34" i="5"/>
  <c r="P33" i="5"/>
  <c r="P32" i="5"/>
  <c r="K18" i="5"/>
  <c r="H18" i="5"/>
  <c r="H19" i="5" s="1"/>
  <c r="S18" i="5"/>
  <c r="Q18" i="5"/>
  <c r="R18" i="5"/>
  <c r="O34" i="5"/>
  <c r="O33" i="5"/>
  <c r="O32" i="5"/>
  <c r="N34" i="5"/>
  <c r="N32" i="5"/>
  <c r="M34" i="5"/>
  <c r="M18" i="5"/>
  <c r="J18" i="5"/>
  <c r="J19" i="5" s="1"/>
  <c r="I16" i="4"/>
  <c r="I17" i="4" s="1"/>
  <c r="L17" i="4"/>
  <c r="O17" i="4"/>
  <c r="O18" i="4" s="1"/>
  <c r="D34" i="4" s="1"/>
  <c r="R16" i="4"/>
  <c r="Q16" i="4"/>
  <c r="S16" i="4"/>
  <c r="H16" i="4"/>
  <c r="K16" i="4"/>
  <c r="J16" i="4"/>
  <c r="M16" i="4"/>
  <c r="J17" i="3"/>
  <c r="H34" i="3"/>
  <c r="K17" i="3"/>
  <c r="I32" i="3"/>
  <c r="N17" i="3"/>
  <c r="N18" i="3" s="1"/>
  <c r="O17" i="3"/>
  <c r="O18" i="3" s="1"/>
  <c r="I33" i="3"/>
  <c r="L17" i="3"/>
  <c r="H17" i="3"/>
  <c r="H32" i="3"/>
  <c r="K33" i="3"/>
  <c r="R17" i="3"/>
  <c r="M17" i="3"/>
  <c r="I34" i="3"/>
  <c r="P17" i="3"/>
  <c r="P18" i="3" s="1"/>
  <c r="Q17" i="3"/>
  <c r="S16" i="3"/>
  <c r="Q16" i="3"/>
  <c r="K32" i="3"/>
  <c r="R16" i="3"/>
  <c r="I17" i="3"/>
  <c r="H33" i="3"/>
  <c r="S17" i="3"/>
  <c r="K34" i="3"/>
  <c r="L17" i="2"/>
  <c r="O17" i="2"/>
  <c r="O18" i="2" s="1"/>
  <c r="N17" i="2"/>
  <c r="N18" i="2" s="1"/>
  <c r="K17" i="2"/>
  <c r="H18" i="2" s="1"/>
  <c r="H19" i="2" s="1"/>
  <c r="P17" i="2"/>
  <c r="P18" i="2" s="1"/>
  <c r="M17" i="2"/>
  <c r="J18" i="2" s="1"/>
  <c r="J19" i="2" s="1"/>
  <c r="S17" i="2"/>
  <c r="R16" i="2"/>
  <c r="Q17" i="2"/>
  <c r="Q16" i="2"/>
  <c r="S16" i="2"/>
  <c r="L18" i="2"/>
  <c r="I18" i="2"/>
  <c r="I19" i="2" s="1"/>
  <c r="R17" i="2"/>
  <c r="R19" i="2" s="1"/>
  <c r="Q13" i="1"/>
  <c r="R14" i="1"/>
  <c r="J13" i="1"/>
  <c r="S13" i="1"/>
  <c r="I13" i="1"/>
  <c r="R13" i="1"/>
  <c r="M13" i="1"/>
  <c r="O13" i="1"/>
  <c r="O14" i="1" s="1"/>
  <c r="K13" i="1"/>
  <c r="M14" i="1"/>
  <c r="H13" i="1"/>
  <c r="P13" i="1"/>
  <c r="P14" i="1" s="1"/>
  <c r="L13" i="1"/>
  <c r="I14" i="1" s="1"/>
  <c r="J14" i="1"/>
  <c r="N13" i="1"/>
  <c r="N14" i="1" s="1"/>
  <c r="M19" i="5" l="1"/>
  <c r="P19" i="5"/>
  <c r="P20" i="5" s="1"/>
  <c r="S19" i="5"/>
  <c r="K19" i="5"/>
  <c r="H20" i="5" s="1"/>
  <c r="H21" i="5" s="1"/>
  <c r="N19" i="5"/>
  <c r="N20" i="5" s="1"/>
  <c r="O19" i="5"/>
  <c r="O20" i="5" s="1"/>
  <c r="L19" i="5"/>
  <c r="M20" i="5"/>
  <c r="J20" i="5"/>
  <c r="J21" i="5" s="1"/>
  <c r="R19" i="5"/>
  <c r="Q19" i="5"/>
  <c r="K20" i="5"/>
  <c r="I20" i="5"/>
  <c r="I21" i="5" s="1"/>
  <c r="L20" i="5"/>
  <c r="R17" i="4"/>
  <c r="F33" i="4" s="1"/>
  <c r="J17" i="4"/>
  <c r="H17" i="4"/>
  <c r="L18" i="4"/>
  <c r="D33" i="4" s="1"/>
  <c r="I18" i="4"/>
  <c r="Q17" i="4"/>
  <c r="F32" i="4" s="1"/>
  <c r="P17" i="4"/>
  <c r="P18" i="4" s="1"/>
  <c r="E34" i="4" s="1"/>
  <c r="M17" i="4"/>
  <c r="N17" i="4"/>
  <c r="N18" i="4" s="1"/>
  <c r="C34" i="4" s="1"/>
  <c r="K17" i="4"/>
  <c r="S17" i="4"/>
  <c r="F34" i="4" s="1"/>
  <c r="N33" i="3"/>
  <c r="M33" i="3"/>
  <c r="M32" i="3"/>
  <c r="I18" i="3"/>
  <c r="I19" i="3" s="1"/>
  <c r="L18" i="3"/>
  <c r="P34" i="3"/>
  <c r="P33" i="3"/>
  <c r="P32" i="3"/>
  <c r="K18" i="3"/>
  <c r="H18" i="3"/>
  <c r="H19" i="3" s="1"/>
  <c r="S18" i="3"/>
  <c r="Q18" i="3"/>
  <c r="R18" i="3"/>
  <c r="O34" i="3"/>
  <c r="O33" i="3"/>
  <c r="O32" i="3"/>
  <c r="N34" i="3"/>
  <c r="N32" i="3"/>
  <c r="M34" i="3"/>
  <c r="M18" i="3"/>
  <c r="J18" i="3"/>
  <c r="J19" i="3" s="1"/>
  <c r="L19" i="2"/>
  <c r="I20" i="2" s="1"/>
  <c r="O19" i="2"/>
  <c r="O20" i="2" s="1"/>
  <c r="K18" i="2"/>
  <c r="M18" i="2"/>
  <c r="L20" i="2"/>
  <c r="R18" i="2"/>
  <c r="Q18" i="2"/>
  <c r="S18" i="2"/>
  <c r="S19" i="2"/>
  <c r="P15" i="1"/>
  <c r="P16" i="1" s="1"/>
  <c r="S15" i="1"/>
  <c r="Q14" i="1"/>
  <c r="S14" i="1"/>
  <c r="M15" i="1"/>
  <c r="K14" i="1"/>
  <c r="N15" i="1" s="1"/>
  <c r="N16" i="1" s="1"/>
  <c r="J15" i="1"/>
  <c r="J16" i="1" s="1"/>
  <c r="J17" i="1" s="1"/>
  <c r="I15" i="1"/>
  <c r="L14" i="1"/>
  <c r="R15" i="1" s="1"/>
  <c r="H14" i="1"/>
  <c r="Q15" i="1" s="1"/>
  <c r="K21" i="5" l="1"/>
  <c r="K22" i="5" s="1"/>
  <c r="N21" i="5"/>
  <c r="N22" i="5" s="1"/>
  <c r="R21" i="5"/>
  <c r="M21" i="5"/>
  <c r="J22" i="5" s="1"/>
  <c r="J23" i="5" s="1"/>
  <c r="P21" i="5"/>
  <c r="P22" i="5" s="1"/>
  <c r="O21" i="5"/>
  <c r="O22" i="5" s="1"/>
  <c r="L21" i="5"/>
  <c r="I22" i="5" s="1"/>
  <c r="I23" i="5" s="1"/>
  <c r="Q21" i="5"/>
  <c r="S20" i="5"/>
  <c r="Q20" i="5"/>
  <c r="R20" i="5"/>
  <c r="M22" i="5"/>
  <c r="S21" i="5"/>
  <c r="I19" i="4"/>
  <c r="D32" i="4"/>
  <c r="R18" i="4"/>
  <c r="Q18" i="4"/>
  <c r="S18" i="4"/>
  <c r="L19" i="4"/>
  <c r="O19" i="4"/>
  <c r="O20" i="4" s="1"/>
  <c r="J33" i="4" s="1"/>
  <c r="H18" i="4"/>
  <c r="K18" i="4"/>
  <c r="C33" i="4" s="1"/>
  <c r="J18" i="4"/>
  <c r="M18" i="4"/>
  <c r="E33" i="4" s="1"/>
  <c r="R19" i="4"/>
  <c r="K33" i="4" s="1"/>
  <c r="M19" i="3"/>
  <c r="P19" i="3"/>
  <c r="P20" i="3" s="1"/>
  <c r="S19" i="3"/>
  <c r="K19" i="3"/>
  <c r="H20" i="3" s="1"/>
  <c r="H21" i="3" s="1"/>
  <c r="N19" i="3"/>
  <c r="N20" i="3" s="1"/>
  <c r="O19" i="3"/>
  <c r="O20" i="3" s="1"/>
  <c r="L19" i="3"/>
  <c r="M20" i="3"/>
  <c r="J20" i="3"/>
  <c r="J21" i="3" s="1"/>
  <c r="R19" i="3"/>
  <c r="Q19" i="3"/>
  <c r="K20" i="3"/>
  <c r="I20" i="3"/>
  <c r="I21" i="3" s="1"/>
  <c r="L20" i="3"/>
  <c r="I21" i="2"/>
  <c r="R21" i="2"/>
  <c r="L21" i="2"/>
  <c r="O21" i="2"/>
  <c r="O22" i="2" s="1"/>
  <c r="D34" i="2" s="1"/>
  <c r="N19" i="2"/>
  <c r="N20" i="2" s="1"/>
  <c r="K19" i="2"/>
  <c r="Q19" i="2"/>
  <c r="P19" i="2"/>
  <c r="P20" i="2" s="1"/>
  <c r="M19" i="2"/>
  <c r="K15" i="1"/>
  <c r="M16" i="1"/>
  <c r="M17" i="1" s="1"/>
  <c r="M18" i="1" s="1"/>
  <c r="L15" i="1"/>
  <c r="L16" i="1" s="1"/>
  <c r="O15" i="1"/>
  <c r="O16" i="1" s="1"/>
  <c r="H15" i="1"/>
  <c r="L22" i="5" l="1"/>
  <c r="H22" i="5"/>
  <c r="H23" i="5" s="1"/>
  <c r="K23" i="5"/>
  <c r="N23" i="5"/>
  <c r="N24" i="5" s="1"/>
  <c r="S23" i="5"/>
  <c r="M23" i="5"/>
  <c r="M24" i="5" s="1"/>
  <c r="P23" i="5"/>
  <c r="P24" i="5" s="1"/>
  <c r="S22" i="5"/>
  <c r="Q22" i="5"/>
  <c r="R22" i="5"/>
  <c r="O23" i="5"/>
  <c r="O24" i="5" s="1"/>
  <c r="L23" i="5"/>
  <c r="I24" i="5" s="1"/>
  <c r="R23" i="5"/>
  <c r="L20" i="4"/>
  <c r="I33" i="4" s="1"/>
  <c r="I20" i="4"/>
  <c r="I21" i="4" s="1"/>
  <c r="J19" i="4"/>
  <c r="E32" i="4"/>
  <c r="H19" i="4"/>
  <c r="C32" i="4"/>
  <c r="L21" i="4"/>
  <c r="O21" i="4"/>
  <c r="O22" i="4" s="1"/>
  <c r="P19" i="4"/>
  <c r="P20" i="4" s="1"/>
  <c r="J34" i="4" s="1"/>
  <c r="M19" i="4"/>
  <c r="J20" i="4" s="1"/>
  <c r="N19" i="4"/>
  <c r="N20" i="4" s="1"/>
  <c r="J32" i="4" s="1"/>
  <c r="K19" i="4"/>
  <c r="H20" i="4" s="1"/>
  <c r="Q19" i="4"/>
  <c r="K32" i="4" s="1"/>
  <c r="S19" i="4"/>
  <c r="K34" i="4" s="1"/>
  <c r="K21" i="3"/>
  <c r="K22" i="3" s="1"/>
  <c r="N21" i="3"/>
  <c r="N22" i="3" s="1"/>
  <c r="R21" i="3"/>
  <c r="M21" i="3"/>
  <c r="J22" i="3" s="1"/>
  <c r="J23" i="3" s="1"/>
  <c r="P21" i="3"/>
  <c r="P22" i="3" s="1"/>
  <c r="O21" i="3"/>
  <c r="O22" i="3" s="1"/>
  <c r="L21" i="3"/>
  <c r="I22" i="3" s="1"/>
  <c r="I23" i="3" s="1"/>
  <c r="Q21" i="3"/>
  <c r="S20" i="3"/>
  <c r="Q20" i="3"/>
  <c r="R20" i="3"/>
  <c r="M22" i="3"/>
  <c r="S21" i="3"/>
  <c r="J20" i="2"/>
  <c r="M20" i="2"/>
  <c r="R20" i="2"/>
  <c r="Q20" i="2"/>
  <c r="S20" i="2"/>
  <c r="F33" i="2"/>
  <c r="H20" i="2"/>
  <c r="H21" i="2" s="1"/>
  <c r="K20" i="2"/>
  <c r="L22" i="2"/>
  <c r="I22" i="2"/>
  <c r="S17" i="1"/>
  <c r="R16" i="1"/>
  <c r="S16" i="1"/>
  <c r="Q16" i="1"/>
  <c r="J18" i="1"/>
  <c r="P17" i="1"/>
  <c r="P18" i="1" s="1"/>
  <c r="L17" i="1"/>
  <c r="I16" i="1"/>
  <c r="O17" i="1"/>
  <c r="H16" i="1"/>
  <c r="K16" i="1"/>
  <c r="J19" i="1"/>
  <c r="H24" i="5" l="1"/>
  <c r="K24" i="5"/>
  <c r="Q23" i="5"/>
  <c r="Q24" i="5" s="1"/>
  <c r="L24" i="5"/>
  <c r="R25" i="5" s="1"/>
  <c r="S24" i="5"/>
  <c r="J24" i="5"/>
  <c r="S25" i="5" s="1"/>
  <c r="H33" i="4"/>
  <c r="R21" i="4"/>
  <c r="L22" i="4"/>
  <c r="P34" i="4"/>
  <c r="P32" i="4"/>
  <c r="P33" i="4"/>
  <c r="H21" i="4"/>
  <c r="H32" i="4"/>
  <c r="J21" i="4"/>
  <c r="H34" i="4"/>
  <c r="K20" i="4"/>
  <c r="I32" i="4" s="1"/>
  <c r="I22" i="4"/>
  <c r="I23" i="4" s="1"/>
  <c r="M20" i="4"/>
  <c r="M21" i="4" s="1"/>
  <c r="J22" i="4" s="1"/>
  <c r="J23" i="4" s="1"/>
  <c r="L23" i="4"/>
  <c r="I24" i="4" s="1"/>
  <c r="O23" i="4"/>
  <c r="O24" i="4" s="1"/>
  <c r="R20" i="4"/>
  <c r="Q21" i="4"/>
  <c r="Q20" i="4"/>
  <c r="S20" i="4"/>
  <c r="L22" i="3"/>
  <c r="H22" i="3"/>
  <c r="H23" i="3" s="1"/>
  <c r="K24" i="3" s="1"/>
  <c r="K23" i="3"/>
  <c r="N23" i="3"/>
  <c r="N24" i="3" s="1"/>
  <c r="S23" i="3"/>
  <c r="M23" i="3"/>
  <c r="M24" i="3" s="1"/>
  <c r="P23" i="3"/>
  <c r="P24" i="3" s="1"/>
  <c r="S22" i="3"/>
  <c r="Q22" i="3"/>
  <c r="R22" i="3"/>
  <c r="O23" i="3"/>
  <c r="O24" i="3" s="1"/>
  <c r="L23" i="3"/>
  <c r="I24" i="3" s="1"/>
  <c r="H24" i="3"/>
  <c r="R23" i="3"/>
  <c r="I23" i="2"/>
  <c r="D32" i="2"/>
  <c r="N21" i="2"/>
  <c r="N22" i="2" s="1"/>
  <c r="C34" i="2" s="1"/>
  <c r="K21" i="2"/>
  <c r="H22" i="2" s="1"/>
  <c r="Q21" i="2"/>
  <c r="P21" i="2"/>
  <c r="P22" i="2" s="1"/>
  <c r="E34" i="2" s="1"/>
  <c r="M21" i="2"/>
  <c r="L23" i="2"/>
  <c r="O23" i="2"/>
  <c r="O24" i="2" s="1"/>
  <c r="J33" i="2" s="1"/>
  <c r="D33" i="2"/>
  <c r="K22" i="2"/>
  <c r="R23" i="2"/>
  <c r="J21" i="2"/>
  <c r="S21" i="2"/>
  <c r="H17" i="1"/>
  <c r="Q17" i="1"/>
  <c r="I17" i="1"/>
  <c r="I18" i="1" s="1"/>
  <c r="I19" i="1" s="1"/>
  <c r="R17" i="1"/>
  <c r="S19" i="1"/>
  <c r="L18" i="1"/>
  <c r="P19" i="1"/>
  <c r="P20" i="1" s="1"/>
  <c r="M19" i="1"/>
  <c r="M20" i="1" s="1"/>
  <c r="O18" i="1"/>
  <c r="N17" i="1"/>
  <c r="K17" i="1"/>
  <c r="R24" i="5" l="1"/>
  <c r="Q25" i="5"/>
  <c r="S26" i="5" s="1"/>
  <c r="S21" i="4"/>
  <c r="S22" i="4" s="1"/>
  <c r="K21" i="4"/>
  <c r="H22" i="4" s="1"/>
  <c r="H23" i="4" s="1"/>
  <c r="N21" i="4"/>
  <c r="N22" i="4" s="1"/>
  <c r="P21" i="4"/>
  <c r="P22" i="4" s="1"/>
  <c r="I34" i="4"/>
  <c r="M32" i="4" s="1"/>
  <c r="L24" i="4"/>
  <c r="R23" i="4"/>
  <c r="R22" i="4"/>
  <c r="Q22" i="4"/>
  <c r="M22" i="4"/>
  <c r="K22" i="4"/>
  <c r="Q23" i="3"/>
  <c r="L24" i="3"/>
  <c r="R25" i="3" s="1"/>
  <c r="S24" i="3"/>
  <c r="Q24" i="3"/>
  <c r="Q25" i="3"/>
  <c r="R24" i="3"/>
  <c r="J24" i="3"/>
  <c r="S25" i="3" s="1"/>
  <c r="H23" i="2"/>
  <c r="C32" i="2"/>
  <c r="J22" i="2"/>
  <c r="M22" i="2"/>
  <c r="N23" i="2"/>
  <c r="N24" i="2" s="1"/>
  <c r="J32" i="2" s="1"/>
  <c r="C33" i="2"/>
  <c r="K23" i="2"/>
  <c r="S23" i="2"/>
  <c r="F34" i="2"/>
  <c r="K33" i="2"/>
  <c r="R22" i="2"/>
  <c r="Q23" i="2"/>
  <c r="Q22" i="2"/>
  <c r="S22" i="2"/>
  <c r="F32" i="2"/>
  <c r="L24" i="2"/>
  <c r="I33" i="2" s="1"/>
  <c r="I24" i="2"/>
  <c r="H33" i="2" s="1"/>
  <c r="R19" i="1"/>
  <c r="S18" i="1"/>
  <c r="R18" i="1"/>
  <c r="Q18" i="1"/>
  <c r="J20" i="1"/>
  <c r="J21" i="1" s="1"/>
  <c r="L19" i="1"/>
  <c r="I20" i="1" s="1"/>
  <c r="I21" i="1" s="1"/>
  <c r="N18" i="1"/>
  <c r="O19" i="1"/>
  <c r="O20" i="1" s="1"/>
  <c r="K18" i="1"/>
  <c r="H18" i="1"/>
  <c r="H19" i="1" s="1"/>
  <c r="P21" i="1"/>
  <c r="P22" i="1" s="1"/>
  <c r="E34" i="1" s="1"/>
  <c r="M21" i="1"/>
  <c r="Q26" i="5" l="1"/>
  <c r="R26" i="5"/>
  <c r="S23" i="4"/>
  <c r="M34" i="4"/>
  <c r="M33" i="4"/>
  <c r="N32" i="4"/>
  <c r="N33" i="4"/>
  <c r="O32" i="4"/>
  <c r="O34" i="4"/>
  <c r="N34" i="4"/>
  <c r="O33" i="4"/>
  <c r="R25" i="4"/>
  <c r="N23" i="4"/>
  <c r="N24" i="4" s="1"/>
  <c r="K23" i="4"/>
  <c r="Q23" i="4"/>
  <c r="P23" i="4"/>
  <c r="P24" i="4" s="1"/>
  <c r="M23" i="4"/>
  <c r="S26" i="3"/>
  <c r="Q26" i="3"/>
  <c r="R26" i="3"/>
  <c r="R25" i="2"/>
  <c r="K34" i="2"/>
  <c r="P23" i="2"/>
  <c r="P24" i="2" s="1"/>
  <c r="J34" i="2" s="1"/>
  <c r="M23" i="2"/>
  <c r="E33" i="2"/>
  <c r="R24" i="2"/>
  <c r="Q24" i="2"/>
  <c r="S24" i="2"/>
  <c r="K32" i="2"/>
  <c r="J23" i="2"/>
  <c r="E32" i="2"/>
  <c r="H24" i="2"/>
  <c r="H32" i="2" s="1"/>
  <c r="K24" i="2"/>
  <c r="I32" i="2" s="1"/>
  <c r="Q19" i="1"/>
  <c r="S21" i="1"/>
  <c r="F34" i="1" s="1"/>
  <c r="L20" i="1"/>
  <c r="R21" i="1" s="1"/>
  <c r="N19" i="1"/>
  <c r="N20" i="1" s="1"/>
  <c r="K19" i="1"/>
  <c r="K20" i="1" s="1"/>
  <c r="M22" i="1"/>
  <c r="E33" i="1" s="1"/>
  <c r="J22" i="1"/>
  <c r="J24" i="4" l="1"/>
  <c r="M24" i="4"/>
  <c r="H24" i="4"/>
  <c r="K24" i="4"/>
  <c r="R24" i="4"/>
  <c r="Q24" i="4"/>
  <c r="S24" i="4"/>
  <c r="P34" i="2"/>
  <c r="P33" i="2"/>
  <c r="P32" i="2"/>
  <c r="Q25" i="2"/>
  <c r="J24" i="2"/>
  <c r="M24" i="2"/>
  <c r="I34" i="2" s="1"/>
  <c r="E32" i="1"/>
  <c r="S23" i="1"/>
  <c r="R20" i="1"/>
  <c r="S20" i="1"/>
  <c r="Q20" i="1"/>
  <c r="F33" i="1"/>
  <c r="L21" i="1"/>
  <c r="I22" i="1" s="1"/>
  <c r="O21" i="1"/>
  <c r="O22" i="1" s="1"/>
  <c r="D34" i="1" s="1"/>
  <c r="N21" i="1"/>
  <c r="N22" i="1" s="1"/>
  <c r="C34" i="1" s="1"/>
  <c r="K21" i="1"/>
  <c r="H20" i="1"/>
  <c r="P23" i="1"/>
  <c r="P24" i="1" s="1"/>
  <c r="J34" i="1" s="1"/>
  <c r="M23" i="1"/>
  <c r="J23" i="1"/>
  <c r="Q25" i="4" l="1"/>
  <c r="R26" i="4" s="1"/>
  <c r="S25" i="4"/>
  <c r="H34" i="2"/>
  <c r="S25" i="2"/>
  <c r="Q26" i="2" s="1"/>
  <c r="R26" i="2"/>
  <c r="S26" i="2"/>
  <c r="H21" i="1"/>
  <c r="Q21" i="1"/>
  <c r="D32" i="1"/>
  <c r="K34" i="1"/>
  <c r="L22" i="1"/>
  <c r="D33" i="1" s="1"/>
  <c r="I23" i="1"/>
  <c r="H22" i="1"/>
  <c r="K22" i="1"/>
  <c r="C33" i="1" s="1"/>
  <c r="J24" i="1"/>
  <c r="H34" i="1" s="1"/>
  <c r="M24" i="1"/>
  <c r="Q26" i="4" l="1"/>
  <c r="S26" i="4"/>
  <c r="N34" i="2"/>
  <c r="M32" i="2"/>
  <c r="N33" i="2"/>
  <c r="O34" i="2"/>
  <c r="N32" i="2"/>
  <c r="O33" i="2"/>
  <c r="M34" i="2"/>
  <c r="O32" i="2"/>
  <c r="M33" i="2"/>
  <c r="R23" i="1"/>
  <c r="K33" i="1" s="1"/>
  <c r="Q23" i="1"/>
  <c r="S25" i="1"/>
  <c r="S22" i="1"/>
  <c r="R22" i="1"/>
  <c r="F32" i="1"/>
  <c r="Q22" i="1"/>
  <c r="L23" i="1"/>
  <c r="L24" i="1" s="1"/>
  <c r="I33" i="1" s="1"/>
  <c r="O23" i="1"/>
  <c r="O24" i="1" s="1"/>
  <c r="J33" i="1" s="1"/>
  <c r="I24" i="1"/>
  <c r="H33" i="1" s="1"/>
  <c r="I34" i="1"/>
  <c r="H23" i="1"/>
  <c r="C32" i="1"/>
  <c r="N23" i="1"/>
  <c r="N24" i="1" s="1"/>
  <c r="J32" i="1" s="1"/>
  <c r="K23" i="1"/>
  <c r="R25" i="1" l="1"/>
  <c r="R24" i="1"/>
  <c r="S24" i="1"/>
  <c r="K32" i="1"/>
  <c r="P33" i="1" s="1"/>
  <c r="Q24" i="1"/>
  <c r="H24" i="1"/>
  <c r="H32" i="1" s="1"/>
  <c r="K24" i="1"/>
  <c r="I32" i="1" s="1"/>
  <c r="Q25" i="1" l="1"/>
  <c r="P34" i="1"/>
  <c r="P32" i="1"/>
  <c r="N34" i="1"/>
  <c r="M33" i="1"/>
  <c r="N32" i="1"/>
  <c r="N33" i="1"/>
  <c r="O34" i="1"/>
  <c r="M34" i="1"/>
  <c r="M32" i="1"/>
  <c r="O32" i="1"/>
  <c r="O33" i="1"/>
  <c r="S26" i="1" l="1"/>
  <c r="R26" i="1"/>
  <c r="Q26" i="1"/>
</calcChain>
</file>

<file path=xl/sharedStrings.xml><?xml version="1.0" encoding="utf-8"?>
<sst xmlns="http://schemas.openxmlformats.org/spreadsheetml/2006/main" count="335" uniqueCount="51">
  <si>
    <t>r11</t>
  </si>
  <si>
    <t>r21</t>
  </si>
  <si>
    <t>r31</t>
  </si>
  <si>
    <t>r12</t>
  </si>
  <si>
    <t>r32</t>
  </si>
  <si>
    <t>r22</t>
  </si>
  <si>
    <t>r13</t>
  </si>
  <si>
    <t>r23</t>
  </si>
  <si>
    <t>r33</t>
  </si>
  <si>
    <t>Px</t>
  </si>
  <si>
    <t>Py</t>
  </si>
  <si>
    <t>Pz</t>
  </si>
  <si>
    <t>X rotation</t>
  </si>
  <si>
    <t>Z rotation</t>
  </si>
  <si>
    <t>Tool</t>
  </si>
  <si>
    <t>Cos a</t>
  </si>
  <si>
    <t>Sin a</t>
  </si>
  <si>
    <t>-Sin a</t>
  </si>
  <si>
    <t>Between</t>
  </si>
  <si>
    <t>Frame</t>
  </si>
  <si>
    <t>Within</t>
  </si>
  <si>
    <t>Cos t</t>
  </si>
  <si>
    <t>-Sin t</t>
  </si>
  <si>
    <t>Fixed X rotation</t>
  </si>
  <si>
    <t>Joint</t>
  </si>
  <si>
    <t>Variable Z rotation</t>
  </si>
  <si>
    <t>Sin t</t>
  </si>
  <si>
    <t>Compound Transformation Vector</t>
  </si>
  <si>
    <t>Joint origin in robot frame</t>
  </si>
  <si>
    <t>dx</t>
  </si>
  <si>
    <t>dy</t>
  </si>
  <si>
    <t>dz</t>
  </si>
  <si>
    <t>Joint Distance</t>
  </si>
  <si>
    <t xml:space="preserve">    Inverse Compound Transformation</t>
  </si>
  <si>
    <t xml:space="preserve">           Compound Transformation</t>
  </si>
  <si>
    <t xml:space="preserve">Joint = </t>
  </si>
  <si>
    <t xml:space="preserve">              Singular Transformation</t>
  </si>
  <si>
    <t>X</t>
  </si>
  <si>
    <t>=</t>
  </si>
  <si>
    <t>&lt;== Specify</t>
  </si>
  <si>
    <t>Transformation analysis for Joint</t>
  </si>
  <si>
    <t>Radius</t>
  </si>
  <si>
    <t>Y angle</t>
  </si>
  <si>
    <t>Z angle</t>
  </si>
  <si>
    <t>Z translat</t>
  </si>
  <si>
    <t>Rotation Matrix Index</t>
  </si>
  <si>
    <t>Z translation</t>
  </si>
  <si>
    <t>Variable</t>
  </si>
  <si>
    <t>d</t>
  </si>
  <si>
    <t>SJSU/HMB 9-30-14</t>
  </si>
  <si>
    <t>Generalized Robot Frame Transformation Matrix Generator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</si>
</sst>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" fontId="1" fillId="0" borderId="5" xfId="0" quotePrefix="1" applyNumberFormat="1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3" fillId="0" borderId="2" xfId="0" quotePrefix="1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2" xfId="0" applyFont="1" applyBorder="1"/>
    <xf numFmtId="0" fontId="3" fillId="0" borderId="2" xfId="0" applyFont="1" applyBorder="1"/>
    <xf numFmtId="164" fontId="0" fillId="0" borderId="2" xfId="0" applyNumberFormat="1" applyBorder="1"/>
    <xf numFmtId="164" fontId="0" fillId="0" borderId="3" xfId="0" applyNumberFormat="1" applyBorder="1"/>
    <xf numFmtId="0" fontId="1" fillId="0" borderId="0" xfId="0" applyFont="1" applyBorder="1"/>
    <xf numFmtId="0" fontId="3" fillId="0" borderId="0" xfId="0" applyFont="1" applyBorder="1"/>
    <xf numFmtId="164" fontId="0" fillId="0" borderId="0" xfId="0" applyNumberFormat="1" applyBorder="1"/>
    <xf numFmtId="164" fontId="0" fillId="0" borderId="5" xfId="0" applyNumberFormat="1" applyBorder="1"/>
    <xf numFmtId="0" fontId="0" fillId="0" borderId="7" xfId="0" applyBorder="1"/>
    <xf numFmtId="0" fontId="3" fillId="0" borderId="7" xfId="0" applyFont="1" applyBorder="1"/>
    <xf numFmtId="164" fontId="0" fillId="0" borderId="7" xfId="0" applyNumberFormat="1" applyBorder="1"/>
    <xf numFmtId="164" fontId="3" fillId="0" borderId="7" xfId="0" applyNumberFormat="1" applyFont="1" applyBorder="1" applyAlignment="1">
      <alignment horizontal="center"/>
    </xf>
    <xf numFmtId="164" fontId="0" fillId="0" borderId="8" xfId="0" applyNumberFormat="1" applyBorder="1"/>
    <xf numFmtId="164" fontId="3" fillId="0" borderId="6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164" fontId="0" fillId="0" borderId="1" xfId="0" applyNumberFormat="1" applyBorder="1"/>
    <xf numFmtId="164" fontId="0" fillId="0" borderId="4" xfId="0" applyNumberFormat="1" applyBorder="1"/>
    <xf numFmtId="164" fontId="0" fillId="0" borderId="6" xfId="0" applyNumberForma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0" xfId="0" applyNumberFormat="1" applyAlignment="1">
      <alignment horizontal="left"/>
    </xf>
    <xf numFmtId="164" fontId="0" fillId="0" borderId="0" xfId="0" applyNumberFormat="1" applyAlignment="1">
      <alignment horizontal="right"/>
    </xf>
    <xf numFmtId="164" fontId="0" fillId="0" borderId="9" xfId="0" applyNumberFormat="1" applyBorder="1"/>
    <xf numFmtId="164" fontId="0" fillId="0" borderId="10" xfId="0" applyNumberFormat="1" applyBorder="1"/>
    <xf numFmtId="164" fontId="0" fillId="0" borderId="11" xfId="0" applyNumberFormat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12" xfId="0" applyNumberFormat="1" applyFill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" fontId="0" fillId="3" borderId="12" xfId="0" applyNumberFormat="1" applyFill="1" applyBorder="1" applyAlignment="1">
      <alignment horizontal="center"/>
    </xf>
    <xf numFmtId="0" fontId="0" fillId="0" borderId="0" xfId="0" quotePrefix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1" fontId="0" fillId="3" borderId="0" xfId="0" applyNumberFormat="1" applyFill="1" applyBorder="1" applyAlignment="1">
      <alignment horizontal="center"/>
    </xf>
    <xf numFmtId="0" fontId="1" fillId="0" borderId="1" xfId="0" applyFont="1" applyBorder="1"/>
    <xf numFmtId="0" fontId="0" fillId="0" borderId="3" xfId="0" applyBorder="1"/>
    <xf numFmtId="0" fontId="1" fillId="0" borderId="6" xfId="0" applyFont="1" applyBorder="1"/>
    <xf numFmtId="0" fontId="3" fillId="0" borderId="8" xfId="0" applyFont="1" applyBorder="1"/>
    <xf numFmtId="164" fontId="5" fillId="0" borderId="6" xfId="0" applyNumberFormat="1" applyFont="1" applyBorder="1"/>
    <xf numFmtId="164" fontId="5" fillId="0" borderId="7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0" fontId="1" fillId="0" borderId="7" xfId="0" applyFont="1" applyBorder="1"/>
    <xf numFmtId="164" fontId="0" fillId="0" borderId="13" xfId="0" applyNumberFormat="1" applyFont="1" applyBorder="1" applyAlignment="1">
      <alignment horizontal="center"/>
    </xf>
    <xf numFmtId="164" fontId="0" fillId="0" borderId="14" xfId="0" applyNumberFormat="1" applyFont="1" applyBorder="1" applyAlignment="1">
      <alignment horizontal="center"/>
    </xf>
    <xf numFmtId="164" fontId="0" fillId="0" borderId="15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64" fontId="0" fillId="0" borderId="13" xfId="0" applyNumberFormat="1" applyBorder="1"/>
    <xf numFmtId="164" fontId="0" fillId="0" borderId="14" xfId="0" applyNumberFormat="1" applyBorder="1" applyAlignment="1">
      <alignment horizontal="center"/>
    </xf>
    <xf numFmtId="164" fontId="0" fillId="0" borderId="15" xfId="0" applyNumberFormat="1" applyBorder="1"/>
    <xf numFmtId="164" fontId="0" fillId="0" borderId="13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0" fillId="0" borderId="0" xfId="0" applyBorder="1"/>
    <xf numFmtId="1" fontId="3" fillId="0" borderId="9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4"/>
  <sheetViews>
    <sheetView zoomScaleNormal="100" workbookViewId="0">
      <selection activeCell="R28" sqref="R28"/>
    </sheetView>
  </sheetViews>
  <sheetFormatPr defaultRowHeight="15" x14ac:dyDescent="0.25"/>
  <cols>
    <col min="1" max="4" width="8.7109375" customWidth="1"/>
    <col min="5" max="7" width="8.7109375" style="2" customWidth="1"/>
    <col min="8" max="16" width="8.7109375" style="3" customWidth="1"/>
    <col min="17" max="19" width="8.7109375" style="2" customWidth="1"/>
  </cols>
  <sheetData>
    <row r="1" spans="1:19" x14ac:dyDescent="0.25">
      <c r="I1" s="3" t="s">
        <v>50</v>
      </c>
    </row>
    <row r="2" spans="1:19" x14ac:dyDescent="0.25">
      <c r="B2" s="2"/>
      <c r="C2" s="2"/>
      <c r="D2" s="2"/>
      <c r="E2" s="3"/>
      <c r="F2" s="3"/>
      <c r="G2" s="3"/>
      <c r="J2"/>
      <c r="K2"/>
      <c r="L2" t="s">
        <v>47</v>
      </c>
      <c r="M2"/>
      <c r="N2"/>
      <c r="O2"/>
      <c r="P2"/>
      <c r="R2"/>
      <c r="S2"/>
    </row>
    <row r="3" spans="1:19" x14ac:dyDescent="0.25">
      <c r="D3" s="2"/>
      <c r="E3" s="3" t="s">
        <v>23</v>
      </c>
      <c r="G3" s="3"/>
      <c r="I3" s="3" t="s">
        <v>25</v>
      </c>
      <c r="L3" s="3" t="s">
        <v>46</v>
      </c>
      <c r="N3"/>
      <c r="O3" s="1" t="s">
        <v>45</v>
      </c>
      <c r="P3"/>
      <c r="R3"/>
      <c r="S3"/>
    </row>
    <row r="4" spans="1:19" x14ac:dyDescent="0.25">
      <c r="D4" s="8">
        <v>1</v>
      </c>
      <c r="E4" s="9">
        <v>0</v>
      </c>
      <c r="F4" s="10">
        <v>0</v>
      </c>
      <c r="G4" s="3"/>
      <c r="H4" s="16" t="s">
        <v>21</v>
      </c>
      <c r="I4" s="17" t="s">
        <v>22</v>
      </c>
      <c r="J4" s="18">
        <v>0</v>
      </c>
      <c r="L4" s="98">
        <v>0</v>
      </c>
      <c r="N4" s="57" t="s">
        <v>0</v>
      </c>
      <c r="O4" s="58" t="s">
        <v>3</v>
      </c>
      <c r="P4" s="59" t="s">
        <v>6</v>
      </c>
      <c r="R4"/>
      <c r="S4"/>
    </row>
    <row r="5" spans="1:19" x14ac:dyDescent="0.25">
      <c r="D5" s="11">
        <v>0</v>
      </c>
      <c r="E5" s="7" t="s">
        <v>15</v>
      </c>
      <c r="F5" s="12" t="s">
        <v>17</v>
      </c>
      <c r="G5" s="3"/>
      <c r="H5" s="19" t="s">
        <v>26</v>
      </c>
      <c r="I5" s="20" t="s">
        <v>21</v>
      </c>
      <c r="J5" s="21">
        <v>0</v>
      </c>
      <c r="L5" s="99">
        <v>0</v>
      </c>
      <c r="N5" s="60" t="s">
        <v>1</v>
      </c>
      <c r="O5" s="61" t="s">
        <v>5</v>
      </c>
      <c r="P5" s="62" t="s">
        <v>7</v>
      </c>
      <c r="R5"/>
      <c r="S5"/>
    </row>
    <row r="6" spans="1:19" x14ac:dyDescent="0.25">
      <c r="D6" s="13">
        <v>0</v>
      </c>
      <c r="E6" s="14" t="s">
        <v>16</v>
      </c>
      <c r="F6" s="15" t="s">
        <v>15</v>
      </c>
      <c r="G6" s="3"/>
      <c r="H6" s="22">
        <v>0</v>
      </c>
      <c r="I6" s="23">
        <v>0</v>
      </c>
      <c r="J6" s="24">
        <v>1</v>
      </c>
      <c r="L6" s="100" t="s">
        <v>48</v>
      </c>
      <c r="N6" s="63" t="s">
        <v>2</v>
      </c>
      <c r="O6" s="64" t="s">
        <v>4</v>
      </c>
      <c r="P6" s="65" t="s">
        <v>8</v>
      </c>
      <c r="R6"/>
      <c r="S6"/>
    </row>
    <row r="7" spans="1:19" x14ac:dyDescent="0.25">
      <c r="B7" s="7"/>
      <c r="C7" s="7"/>
      <c r="D7" s="7"/>
      <c r="E7" s="7"/>
      <c r="F7" s="3"/>
      <c r="G7" s="20"/>
      <c r="H7" s="20"/>
      <c r="I7" s="20"/>
      <c r="K7"/>
      <c r="L7"/>
      <c r="M7"/>
      <c r="N7"/>
      <c r="O7"/>
      <c r="P7"/>
      <c r="Q7"/>
      <c r="R7"/>
      <c r="S7"/>
    </row>
    <row r="8" spans="1:19" x14ac:dyDescent="0.25">
      <c r="B8" s="57" t="s">
        <v>18</v>
      </c>
      <c r="C8" s="59" t="s">
        <v>20</v>
      </c>
      <c r="D8" s="59" t="s">
        <v>20</v>
      </c>
      <c r="P8"/>
      <c r="Q8" s="40"/>
      <c r="R8" s="51" t="s">
        <v>28</v>
      </c>
      <c r="S8" s="40"/>
    </row>
    <row r="9" spans="1:19" x14ac:dyDescent="0.25">
      <c r="B9" s="60" t="s">
        <v>19</v>
      </c>
      <c r="C9" s="62" t="s">
        <v>19</v>
      </c>
      <c r="D9" s="62" t="s">
        <v>19</v>
      </c>
      <c r="E9" s="92"/>
      <c r="F9" s="93" t="s">
        <v>32</v>
      </c>
      <c r="G9" s="94"/>
      <c r="H9" s="95"/>
      <c r="I9" s="93"/>
      <c r="J9" s="93"/>
      <c r="K9" s="93"/>
      <c r="L9" s="93" t="s">
        <v>27</v>
      </c>
      <c r="M9" s="93"/>
      <c r="N9" s="93"/>
      <c r="O9" s="93"/>
      <c r="P9" s="96"/>
      <c r="Q9" s="83" t="s">
        <v>9</v>
      </c>
      <c r="R9" s="84" t="s">
        <v>10</v>
      </c>
      <c r="S9" s="85" t="s">
        <v>11</v>
      </c>
    </row>
    <row r="10" spans="1:19" s="6" customFormat="1" x14ac:dyDescent="0.25">
      <c r="A10" s="91" t="s">
        <v>24</v>
      </c>
      <c r="B10" s="89" t="s">
        <v>12</v>
      </c>
      <c r="C10" s="90" t="s">
        <v>13</v>
      </c>
      <c r="D10" s="90" t="s">
        <v>44</v>
      </c>
      <c r="E10" s="84" t="s">
        <v>29</v>
      </c>
      <c r="F10" s="84" t="s">
        <v>30</v>
      </c>
      <c r="G10" s="85" t="s">
        <v>31</v>
      </c>
      <c r="H10" s="83" t="s">
        <v>0</v>
      </c>
      <c r="I10" s="84" t="s">
        <v>1</v>
      </c>
      <c r="J10" s="84" t="s">
        <v>2</v>
      </c>
      <c r="K10" s="84" t="s">
        <v>3</v>
      </c>
      <c r="L10" s="84" t="s">
        <v>5</v>
      </c>
      <c r="M10" s="84" t="s">
        <v>4</v>
      </c>
      <c r="N10" s="84" t="s">
        <v>6</v>
      </c>
      <c r="O10" s="84" t="s">
        <v>7</v>
      </c>
      <c r="P10" s="85" t="s">
        <v>8</v>
      </c>
      <c r="Q10" s="86" t="s">
        <v>41</v>
      </c>
      <c r="R10" s="87" t="s">
        <v>42</v>
      </c>
      <c r="S10" s="88" t="s">
        <v>43</v>
      </c>
    </row>
    <row r="11" spans="1:19" x14ac:dyDescent="0.25">
      <c r="A11" s="5">
        <v>0</v>
      </c>
      <c r="B11" s="75">
        <v>0</v>
      </c>
      <c r="C11" s="76"/>
      <c r="D11" s="97"/>
      <c r="E11" s="2">
        <v>0</v>
      </c>
      <c r="F11" s="2">
        <v>0</v>
      </c>
      <c r="G11" s="2">
        <v>0</v>
      </c>
      <c r="H11" s="25">
        <v>1</v>
      </c>
      <c r="I11" s="26">
        <v>0</v>
      </c>
      <c r="J11" s="26">
        <v>0</v>
      </c>
      <c r="K11" s="26">
        <v>0</v>
      </c>
      <c r="L11" s="26">
        <v>1</v>
      </c>
      <c r="M11" s="26">
        <v>0</v>
      </c>
      <c r="N11" s="26">
        <v>0</v>
      </c>
      <c r="O11" s="26">
        <v>0</v>
      </c>
      <c r="P11" s="27">
        <v>1</v>
      </c>
      <c r="Q11" s="45">
        <v>0</v>
      </c>
      <c r="R11" s="32">
        <v>0</v>
      </c>
      <c r="S11" s="33">
        <v>0</v>
      </c>
    </row>
    <row r="12" spans="1:19" x14ac:dyDescent="0.25">
      <c r="A12" s="5"/>
      <c r="B12" s="77"/>
      <c r="C12" s="78">
        <v>0</v>
      </c>
      <c r="D12" s="35">
        <v>0</v>
      </c>
      <c r="H12" s="43">
        <f>H11*COS($C12/180*PI())+K11*SIN($C12/180*PI())</f>
        <v>1</v>
      </c>
      <c r="I12" s="41">
        <f>I11*COS($C12/180*PI())+L11*SIN($C12/180*PI())</f>
        <v>0</v>
      </c>
      <c r="J12" s="41">
        <f>J11*COS($C12/180*PI())+M11*SIN($C12/180*PI())</f>
        <v>0</v>
      </c>
      <c r="K12" s="41">
        <f>-H11*SIN($C12/180*PI())+K11*COS($C12/180*PI())</f>
        <v>0</v>
      </c>
      <c r="L12" s="41">
        <f>-I11*SIN($C12/180*PI())+L11*COS($C12/180*PI())</f>
        <v>1</v>
      </c>
      <c r="M12" s="41">
        <f>-J11*SIN($C12/180*PI())+M11*COS($C12/180*PI())</f>
        <v>0</v>
      </c>
      <c r="N12" s="41">
        <f>N11</f>
        <v>0</v>
      </c>
      <c r="O12" s="41">
        <f>O11</f>
        <v>0</v>
      </c>
      <c r="P12" s="44">
        <f>P11</f>
        <v>1</v>
      </c>
      <c r="Q12" s="46"/>
      <c r="R12" s="36"/>
      <c r="S12" s="37"/>
    </row>
    <row r="13" spans="1:19" x14ac:dyDescent="0.25">
      <c r="A13" s="48">
        <v>1</v>
      </c>
      <c r="B13" s="30">
        <v>0</v>
      </c>
      <c r="C13" s="31"/>
      <c r="D13" s="31"/>
      <c r="E13" s="45">
        <v>0</v>
      </c>
      <c r="F13" s="32">
        <v>0</v>
      </c>
      <c r="G13" s="33">
        <v>0</v>
      </c>
      <c r="H13" s="25">
        <f>H12</f>
        <v>1</v>
      </c>
      <c r="I13" s="26">
        <f>I12</f>
        <v>0</v>
      </c>
      <c r="J13" s="26">
        <f>J12</f>
        <v>0</v>
      </c>
      <c r="K13" s="26">
        <f>K12*COS($B13/180*PI())+N12*SIN($B13/180*PI())</f>
        <v>0</v>
      </c>
      <c r="L13" s="26">
        <f>L12*COS($B13/180*PI())+O12*SIN($B13/180*PI())</f>
        <v>1</v>
      </c>
      <c r="M13" s="26">
        <f>M12*COS($B13/180*PI())+P12*SIN($B13/180*PI())</f>
        <v>0</v>
      </c>
      <c r="N13" s="26">
        <f>-K12*SIN($B13/180*PI())+N12*COS($B13/180*PI())</f>
        <v>0</v>
      </c>
      <c r="O13" s="26">
        <f>-L12*SIN($B13/180*PI())+O12*COS($B13/180*PI())</f>
        <v>0</v>
      </c>
      <c r="P13" s="26">
        <f>-M12*SIN($B13/180*PI())+P12*COS($B13/180*PI())</f>
        <v>1</v>
      </c>
      <c r="Q13" s="45">
        <f>Q11+$E13*H12+$F13*K12+($D12+$G13)*N12</f>
        <v>0</v>
      </c>
      <c r="R13" s="32">
        <f>R11+$E13*I12+$F13*L12+($D12+$G13)*O12</f>
        <v>0</v>
      </c>
      <c r="S13" s="33">
        <f>S11+$E13*J12+$F13*M12+($D12+$G13)*P12</f>
        <v>0</v>
      </c>
    </row>
    <row r="14" spans="1:19" x14ac:dyDescent="0.25">
      <c r="A14" s="50"/>
      <c r="B14" s="82"/>
      <c r="C14" s="39">
        <v>0</v>
      </c>
      <c r="D14" s="39">
        <v>0</v>
      </c>
      <c r="E14" s="47"/>
      <c r="F14" s="40"/>
      <c r="G14" s="42"/>
      <c r="H14" s="43">
        <f>H13*COS($C14/180*PI())+K13*SIN($C14/180*PI())</f>
        <v>1</v>
      </c>
      <c r="I14" s="41">
        <f>I13*COS($C14/180*PI())+L13*SIN($C14/180*PI())</f>
        <v>0</v>
      </c>
      <c r="J14" s="41">
        <f>J13*COS($C14/180*PI())+M13*SIN($C14/180*PI())</f>
        <v>0</v>
      </c>
      <c r="K14" s="41">
        <f>-H13*SIN($C14/180*PI())+K13*COS($C14/180*PI())</f>
        <v>0</v>
      </c>
      <c r="L14" s="41">
        <f>-I13*SIN($C14/180*PI())+L13*COS($C14/180*PI())</f>
        <v>1</v>
      </c>
      <c r="M14" s="41">
        <f>-J13*SIN($C14/180*PI())+M13*COS($C14/180*PI())</f>
        <v>0</v>
      </c>
      <c r="N14" s="41">
        <f>N13</f>
        <v>0</v>
      </c>
      <c r="O14" s="41">
        <f>O13</f>
        <v>0</v>
      </c>
      <c r="P14" s="41">
        <f>P13</f>
        <v>1</v>
      </c>
      <c r="Q14" s="79">
        <f>SQRT(Q13^2+R13^2+S13^2)</f>
        <v>0</v>
      </c>
      <c r="R14" s="80" t="str">
        <f>IF(ABS(Q13)&gt;0,ATAN(R13/Q13)/PI()*180,"NA")</f>
        <v>NA</v>
      </c>
      <c r="S14" s="81" t="str">
        <f>IF((ABS(Q13)+ABS(R13))&gt;0,ATAN(S13/SQRT(Q13^2+R13^2))/PI()*180, "NA")</f>
        <v>NA</v>
      </c>
    </row>
    <row r="15" spans="1:19" x14ac:dyDescent="0.25">
      <c r="A15" s="48">
        <v>2</v>
      </c>
      <c r="B15" s="30">
        <v>0</v>
      </c>
      <c r="C15" s="31"/>
      <c r="D15" s="31"/>
      <c r="E15" s="45">
        <v>0</v>
      </c>
      <c r="F15" s="32">
        <v>0</v>
      </c>
      <c r="G15" s="33">
        <v>0</v>
      </c>
      <c r="H15" s="25">
        <f>H14</f>
        <v>1</v>
      </c>
      <c r="I15" s="26">
        <f>I14</f>
        <v>0</v>
      </c>
      <c r="J15" s="26">
        <f>J14</f>
        <v>0</v>
      </c>
      <c r="K15" s="26">
        <f>K14*COS($B15/180*PI())+N14*SIN($B15/180*PI())</f>
        <v>0</v>
      </c>
      <c r="L15" s="26">
        <f>L14*COS($B15/180*PI())+O14*SIN($B15/180*PI())</f>
        <v>1</v>
      </c>
      <c r="M15" s="26">
        <f>M14*COS($B15/180*PI())+P14*SIN($B15/180*PI())</f>
        <v>0</v>
      </c>
      <c r="N15" s="26">
        <f>-K14*SIN($B15/180*PI())+N14*COS($B15/180*PI())</f>
        <v>0</v>
      </c>
      <c r="O15" s="26">
        <f>-L14*SIN($B15/180*PI())+O14*COS($B15/180*PI())</f>
        <v>0</v>
      </c>
      <c r="P15" s="26">
        <f>-M14*SIN($B15/180*PI())+P14*COS($B15/180*PI())</f>
        <v>1</v>
      </c>
      <c r="Q15" s="45">
        <f>Q13+$E15*H14+$F15*K14+($D14+$G15)*N14</f>
        <v>0</v>
      </c>
      <c r="R15" s="32">
        <f>R13+$E15*I14+$F15*L14+($D14+$G15)*O14</f>
        <v>0</v>
      </c>
      <c r="S15" s="33">
        <f>S13+$E15*J14+$F15*M14+($D14+$G15)*P14</f>
        <v>0</v>
      </c>
    </row>
    <row r="16" spans="1:19" x14ac:dyDescent="0.25">
      <c r="A16" s="50"/>
      <c r="B16" s="82"/>
      <c r="C16" s="39">
        <v>0</v>
      </c>
      <c r="D16" s="39">
        <v>0</v>
      </c>
      <c r="E16" s="47"/>
      <c r="F16" s="40"/>
      <c r="G16" s="42"/>
      <c r="H16" s="43">
        <f>H15*COS($C16/180*PI())+K15*SIN($C16/180*PI())</f>
        <v>1</v>
      </c>
      <c r="I16" s="41">
        <f>I15*COS($C16/180*PI())+L15*SIN($C16/180*PI())</f>
        <v>0</v>
      </c>
      <c r="J16" s="41">
        <f>J15*COS($C16/180*PI())+M15*SIN($C16/180*PI())</f>
        <v>0</v>
      </c>
      <c r="K16" s="41">
        <f>-H15*SIN($C16/180*PI())+K15*COS($C16/180*PI())</f>
        <v>0</v>
      </c>
      <c r="L16" s="41">
        <f>-I15*SIN($C16/180*PI())+L15*COS($C16/180*PI())</f>
        <v>1</v>
      </c>
      <c r="M16" s="41">
        <f>-J15*SIN($C16/180*PI())+M15*COS($C16/180*PI())</f>
        <v>0</v>
      </c>
      <c r="N16" s="41">
        <f>N15</f>
        <v>0</v>
      </c>
      <c r="O16" s="41">
        <f>O15</f>
        <v>0</v>
      </c>
      <c r="P16" s="41">
        <f>P15</f>
        <v>1</v>
      </c>
      <c r="Q16" s="79">
        <f>SQRT(Q15^2+R15^2+S15^2)</f>
        <v>0</v>
      </c>
      <c r="R16" s="80" t="str">
        <f>IF(ABS(Q15)&gt;0,ATAN(R15/Q15)/PI()*180,"NA")</f>
        <v>NA</v>
      </c>
      <c r="S16" s="81" t="str">
        <f>IF((ABS(Q15)+ABS(R15))&gt;0,ATAN(S15/SQRT(Q15^2+R15^2))/PI()*180, "NA")</f>
        <v>NA</v>
      </c>
    </row>
    <row r="17" spans="1:19" x14ac:dyDescent="0.25">
      <c r="A17" s="48">
        <v>3</v>
      </c>
      <c r="B17" s="30">
        <v>0</v>
      </c>
      <c r="C17" s="31"/>
      <c r="D17" s="31"/>
      <c r="E17" s="45">
        <v>0</v>
      </c>
      <c r="F17" s="32">
        <v>0</v>
      </c>
      <c r="G17" s="33">
        <v>0</v>
      </c>
      <c r="H17" s="25">
        <f>H16</f>
        <v>1</v>
      </c>
      <c r="I17" s="26">
        <f>I16</f>
        <v>0</v>
      </c>
      <c r="J17" s="26">
        <f>J16</f>
        <v>0</v>
      </c>
      <c r="K17" s="26">
        <f>K16*COS($B17/180*PI())+N16*SIN($B17/180*PI())</f>
        <v>0</v>
      </c>
      <c r="L17" s="26">
        <f>L16*COS($B17/180*PI())+O16*SIN($B17/180*PI())</f>
        <v>1</v>
      </c>
      <c r="M17" s="26">
        <f>M16*COS($B17/180*PI())+P16*SIN($B17/180*PI())</f>
        <v>0</v>
      </c>
      <c r="N17" s="26">
        <f>-K16*SIN($B17/180*PI())+N16*COS($B17/180*PI())</f>
        <v>0</v>
      </c>
      <c r="O17" s="26">
        <f>-L16*SIN($B17/180*PI())+O16*COS($B17/180*PI())</f>
        <v>0</v>
      </c>
      <c r="P17" s="26">
        <f>-M16*SIN($B17/180*PI())+P16*COS($B17/180*PI())</f>
        <v>1</v>
      </c>
      <c r="Q17" s="45">
        <f>Q15+$E17*H16+$F17*K16+($D16+$G17)*N16</f>
        <v>0</v>
      </c>
      <c r="R17" s="32">
        <f>R15+$E17*I16+$F17*L16+($D16+$G17)*O16</f>
        <v>0</v>
      </c>
      <c r="S17" s="33">
        <f>S15+$E17*J16+$F17*M16+($D16+$G17)*P16</f>
        <v>0</v>
      </c>
    </row>
    <row r="18" spans="1:19" x14ac:dyDescent="0.25">
      <c r="A18" s="50"/>
      <c r="B18" s="82"/>
      <c r="C18" s="39">
        <v>0</v>
      </c>
      <c r="D18" s="39">
        <v>0</v>
      </c>
      <c r="E18" s="47"/>
      <c r="F18" s="40"/>
      <c r="G18" s="42"/>
      <c r="H18" s="43">
        <f>H17*COS($C18/180*PI())+K17*SIN($C18/180*PI())</f>
        <v>1</v>
      </c>
      <c r="I18" s="41">
        <f>I17*COS($C18/180*PI())+L17*SIN($C18/180*PI())</f>
        <v>0</v>
      </c>
      <c r="J18" s="41">
        <f>J17*COS($C18/180*PI())+M17*SIN($C18/180*PI())</f>
        <v>0</v>
      </c>
      <c r="K18" s="41">
        <f>-H17*SIN($C18/180*PI())+K17*COS($C18/180*PI())</f>
        <v>0</v>
      </c>
      <c r="L18" s="41">
        <f>-I17*SIN($C18/180*PI())+L17*COS($C18/180*PI())</f>
        <v>1</v>
      </c>
      <c r="M18" s="41">
        <f>-J17*SIN($C18/180*PI())+M17*COS($C18/180*PI())</f>
        <v>0</v>
      </c>
      <c r="N18" s="41">
        <f>N17</f>
        <v>0</v>
      </c>
      <c r="O18" s="41">
        <f>O17</f>
        <v>0</v>
      </c>
      <c r="P18" s="41">
        <f>P17</f>
        <v>1</v>
      </c>
      <c r="Q18" s="79">
        <f>SQRT(Q17^2+R17^2+S17^2)</f>
        <v>0</v>
      </c>
      <c r="R18" s="80" t="str">
        <f>IF(ABS(Q17)&gt;0,ATAN(R17/Q17)/PI()*180,"NA")</f>
        <v>NA</v>
      </c>
      <c r="S18" s="81" t="str">
        <f>IF((ABS(Q17)+ABS(R17))&gt;0,ATAN(S17/SQRT(Q17^2+R17^2))/PI()*180, "NA")</f>
        <v>NA</v>
      </c>
    </row>
    <row r="19" spans="1:19" x14ac:dyDescent="0.25">
      <c r="A19" s="48">
        <v>4</v>
      </c>
      <c r="B19" s="30">
        <v>0</v>
      </c>
      <c r="C19" s="31"/>
      <c r="D19" s="31"/>
      <c r="E19" s="45">
        <v>0</v>
      </c>
      <c r="F19" s="32">
        <v>0</v>
      </c>
      <c r="G19" s="33">
        <v>0</v>
      </c>
      <c r="H19" s="25">
        <f>H18</f>
        <v>1</v>
      </c>
      <c r="I19" s="26">
        <f>I18</f>
        <v>0</v>
      </c>
      <c r="J19" s="26">
        <f>J18</f>
        <v>0</v>
      </c>
      <c r="K19" s="26">
        <f>K18*COS($B19/180*PI())+N18*SIN($B19/180*PI())</f>
        <v>0</v>
      </c>
      <c r="L19" s="26">
        <f>L18*COS($B19/180*PI())+O18*SIN($B19/180*PI())</f>
        <v>1</v>
      </c>
      <c r="M19" s="26">
        <f>M18*COS($B19/180*PI())+P18*SIN($B19/180*PI())</f>
        <v>0</v>
      </c>
      <c r="N19" s="26">
        <f>-K18*SIN($B19/180*PI())+N18*COS($B19/180*PI())</f>
        <v>0</v>
      </c>
      <c r="O19" s="26">
        <f>-L18*SIN($B19/180*PI())+O18*COS($B19/180*PI())</f>
        <v>0</v>
      </c>
      <c r="P19" s="26">
        <f>-M18*SIN($B19/180*PI())+P18*COS($B19/180*PI())</f>
        <v>1</v>
      </c>
      <c r="Q19" s="45">
        <f>Q17+$E19*H18+$F19*K18+($D18+$G19)*N18</f>
        <v>0</v>
      </c>
      <c r="R19" s="32">
        <f>R17+$E19*I18+$F19*L18+($D18+$G19)*O18</f>
        <v>0</v>
      </c>
      <c r="S19" s="33">
        <f>S17+$E19*J18+$F19*M18+($D18+$G19)*P18</f>
        <v>0</v>
      </c>
    </row>
    <row r="20" spans="1:19" x14ac:dyDescent="0.25">
      <c r="A20" s="50"/>
      <c r="B20" s="82"/>
      <c r="C20" s="39">
        <v>0</v>
      </c>
      <c r="D20" s="39">
        <v>0</v>
      </c>
      <c r="E20" s="47"/>
      <c r="F20" s="40"/>
      <c r="G20" s="42"/>
      <c r="H20" s="43">
        <f>H19*COS($C20/180*PI())+K19*SIN($C20/180*PI())</f>
        <v>1</v>
      </c>
      <c r="I20" s="41">
        <f>I19*COS($C20/180*PI())+L19*SIN($C20/180*PI())</f>
        <v>0</v>
      </c>
      <c r="J20" s="41">
        <f>J19*COS($C20/180*PI())+M19*SIN($C20/180*PI())</f>
        <v>0</v>
      </c>
      <c r="K20" s="41">
        <f>-H19*SIN($C20/180*PI())+K19*COS($C20/180*PI())</f>
        <v>0</v>
      </c>
      <c r="L20" s="41">
        <f>-I19*SIN($C20/180*PI())+L19*COS($C20/180*PI())</f>
        <v>1</v>
      </c>
      <c r="M20" s="41">
        <f>-J19*SIN($C20/180*PI())+M19*COS($C20/180*PI())</f>
        <v>0</v>
      </c>
      <c r="N20" s="41">
        <f>N19</f>
        <v>0</v>
      </c>
      <c r="O20" s="41">
        <f>O19</f>
        <v>0</v>
      </c>
      <c r="P20" s="41">
        <f>P19</f>
        <v>1</v>
      </c>
      <c r="Q20" s="79">
        <f>SQRT(Q19^2+R19^2+S19^2)</f>
        <v>0</v>
      </c>
      <c r="R20" s="80" t="str">
        <f>IF(ABS(Q19)&gt;0,ATAN(R19/Q19)/PI()*180,"NA")</f>
        <v>NA</v>
      </c>
      <c r="S20" s="81" t="str">
        <f>IF((ABS(Q19)+ABS(R19))&gt;0,ATAN(S19/SQRT(Q19^2+R19^2))/PI()*180, "NA")</f>
        <v>NA</v>
      </c>
    </row>
    <row r="21" spans="1:19" x14ac:dyDescent="0.25">
      <c r="A21" s="48">
        <v>5</v>
      </c>
      <c r="B21" s="30">
        <v>0</v>
      </c>
      <c r="C21" s="31"/>
      <c r="D21" s="31"/>
      <c r="E21" s="45">
        <v>0</v>
      </c>
      <c r="F21" s="32">
        <v>0</v>
      </c>
      <c r="G21" s="33">
        <v>0</v>
      </c>
      <c r="H21" s="25">
        <f>H20</f>
        <v>1</v>
      </c>
      <c r="I21" s="26">
        <f>I20</f>
        <v>0</v>
      </c>
      <c r="J21" s="26">
        <f>J20</f>
        <v>0</v>
      </c>
      <c r="K21" s="26">
        <f>K20*COS($B21/180*PI())+N20*SIN($B21/180*PI())</f>
        <v>0</v>
      </c>
      <c r="L21" s="26">
        <f>L20*COS($B21/180*PI())+O20*SIN($B21/180*PI())</f>
        <v>1</v>
      </c>
      <c r="M21" s="26">
        <f>M20*COS($B21/180*PI())+P20*SIN($B21/180*PI())</f>
        <v>0</v>
      </c>
      <c r="N21" s="26">
        <f>-K20*SIN($B21/180*PI())+N20*COS($B21/180*PI())</f>
        <v>0</v>
      </c>
      <c r="O21" s="26">
        <f>-L20*SIN($B21/180*PI())+O20*COS($B21/180*PI())</f>
        <v>0</v>
      </c>
      <c r="P21" s="26">
        <f>-M20*SIN($B21/180*PI())+P20*COS($B21/180*PI())</f>
        <v>1</v>
      </c>
      <c r="Q21" s="45">
        <f>Q19+$E21*H20+$F21*K20+($D20+$G21)*N20</f>
        <v>0</v>
      </c>
      <c r="R21" s="32">
        <f>R19+$E21*I20+$F21*L20+($D20+$G21)*O20</f>
        <v>0</v>
      </c>
      <c r="S21" s="33">
        <f>S19+$E21*J20+$F21*M20+($D20+$G21)*P20</f>
        <v>0</v>
      </c>
    </row>
    <row r="22" spans="1:19" x14ac:dyDescent="0.25">
      <c r="A22" s="50"/>
      <c r="B22" s="82"/>
      <c r="C22" s="39">
        <v>0</v>
      </c>
      <c r="D22" s="39">
        <v>0</v>
      </c>
      <c r="E22" s="47"/>
      <c r="F22" s="40"/>
      <c r="G22" s="42"/>
      <c r="H22" s="43">
        <f>H21*COS($C22/180*PI())+K21*SIN($C22/180*PI())</f>
        <v>1</v>
      </c>
      <c r="I22" s="41">
        <f>I21*COS($C22/180*PI())+L21*SIN($C22/180*PI())</f>
        <v>0</v>
      </c>
      <c r="J22" s="41">
        <f>J21*COS($C22/180*PI())+M21*SIN($C22/180*PI())</f>
        <v>0</v>
      </c>
      <c r="K22" s="41">
        <f>-H21*SIN($C22/180*PI())+K21*COS($C22/180*PI())</f>
        <v>0</v>
      </c>
      <c r="L22" s="41">
        <f>-I21*SIN($C22/180*PI())+L21*COS($C22/180*PI())</f>
        <v>1</v>
      </c>
      <c r="M22" s="41">
        <f>-J21*SIN($C22/180*PI())+M21*COS($C22/180*PI())</f>
        <v>0</v>
      </c>
      <c r="N22" s="41">
        <f>N21</f>
        <v>0</v>
      </c>
      <c r="O22" s="41">
        <f>O21</f>
        <v>0</v>
      </c>
      <c r="P22" s="41">
        <f>P21</f>
        <v>1</v>
      </c>
      <c r="Q22" s="79">
        <f>SQRT(Q21^2+R21^2+S21^2)</f>
        <v>0</v>
      </c>
      <c r="R22" s="80" t="str">
        <f>IF(ABS(Q21)&gt;0,ATAN(R21/Q21)/PI()*180,"NA")</f>
        <v>NA</v>
      </c>
      <c r="S22" s="81" t="str">
        <f>IF((ABS(Q21)+ABS(R21))&gt;0,ATAN(S21/SQRT(Q21^2+R21^2))/PI()*180, "NA")</f>
        <v>NA</v>
      </c>
    </row>
    <row r="23" spans="1:19" x14ac:dyDescent="0.25">
      <c r="A23" s="49">
        <v>6</v>
      </c>
      <c r="B23" s="34">
        <v>0</v>
      </c>
      <c r="C23" s="35"/>
      <c r="D23" s="35"/>
      <c r="E23" s="46">
        <v>0</v>
      </c>
      <c r="F23" s="36">
        <v>0</v>
      </c>
      <c r="G23" s="37">
        <v>0</v>
      </c>
      <c r="H23" s="28">
        <f>H22</f>
        <v>1</v>
      </c>
      <c r="I23" s="29">
        <f>I22</f>
        <v>0</v>
      </c>
      <c r="J23" s="29">
        <f>J22</f>
        <v>0</v>
      </c>
      <c r="K23" s="29">
        <f>K22*COS($B23/180*PI())+N22*SIN($B23/180*PI())</f>
        <v>0</v>
      </c>
      <c r="L23" s="29">
        <f>L22*COS($B23/180*PI())+O22*SIN($B23/180*PI())</f>
        <v>1</v>
      </c>
      <c r="M23" s="29">
        <f>M22*COS($B23/180*PI())+P22*SIN($B23/180*PI())</f>
        <v>0</v>
      </c>
      <c r="N23" s="29">
        <f>-K22*SIN($B23/180*PI())+N22*COS($B23/180*PI())</f>
        <v>0</v>
      </c>
      <c r="O23" s="29">
        <f>-L22*SIN($B23/180*PI())+O22*COS($B23/180*PI())</f>
        <v>0</v>
      </c>
      <c r="P23" s="29">
        <f>-M22*SIN($B23/180*PI())+P22*COS($B23/180*PI())</f>
        <v>1</v>
      </c>
      <c r="Q23" s="45">
        <f>Q21+$E23*H22+$F23*K22+($D22+$G23)*N22</f>
        <v>0</v>
      </c>
      <c r="R23" s="32">
        <f>R21+$E23*I22+$F23*L22+($D22+$G23)*O22</f>
        <v>0</v>
      </c>
      <c r="S23" s="33">
        <f>S21+$E23*J22+$F23*M22+($D22+$G23)*P22</f>
        <v>0</v>
      </c>
    </row>
    <row r="24" spans="1:19" x14ac:dyDescent="0.25">
      <c r="A24" s="50"/>
      <c r="B24" s="38"/>
      <c r="C24" s="39">
        <v>0</v>
      </c>
      <c r="D24" s="39">
        <v>0</v>
      </c>
      <c r="E24" s="47"/>
      <c r="F24" s="40"/>
      <c r="G24" s="42"/>
      <c r="H24" s="43">
        <f>H23*COS($C24/180*PI())+K23*SIN($C24/180*PI())</f>
        <v>1</v>
      </c>
      <c r="I24" s="41">
        <f>I23*COS($C24/180*PI())+L23*SIN($C24/180*PI())</f>
        <v>0</v>
      </c>
      <c r="J24" s="41">
        <f>J23*COS($C24/180*PI())+M23*SIN($C24/180*PI())</f>
        <v>0</v>
      </c>
      <c r="K24" s="41">
        <f>-H23*SIN($C24/180*PI())+K23*COS($C24/180*PI())</f>
        <v>0</v>
      </c>
      <c r="L24" s="41">
        <f>-I23*SIN($C24/180*PI())+L23*COS($C24/180*PI())</f>
        <v>1</v>
      </c>
      <c r="M24" s="41">
        <f>-J23*SIN($C24/180*PI())+M23*COS($C24/180*PI())</f>
        <v>0</v>
      </c>
      <c r="N24" s="41">
        <f>N23</f>
        <v>0</v>
      </c>
      <c r="O24" s="41">
        <f>O23</f>
        <v>0</v>
      </c>
      <c r="P24" s="41">
        <f>P23</f>
        <v>1</v>
      </c>
      <c r="Q24" s="79">
        <f>SQRT(Q23^2+R23^2+S23^2)</f>
        <v>0</v>
      </c>
      <c r="R24" s="80" t="str">
        <f>IF(ABS(Q23)&gt;0,ATAN(R23/Q23)/PI()*180,"NA")</f>
        <v>NA</v>
      </c>
      <c r="S24" s="81" t="str">
        <f>IF((ABS(Q23)+ABS(R23))&gt;0,ATAN(S23/SQRT(Q23^2+R23^2))/PI()*180, "NA")</f>
        <v>NA</v>
      </c>
    </row>
    <row r="25" spans="1:19" x14ac:dyDescent="0.25">
      <c r="A25" t="s">
        <v>14</v>
      </c>
      <c r="C25" s="4"/>
      <c r="D25" s="4"/>
      <c r="E25" s="2">
        <v>0</v>
      </c>
      <c r="F25" s="2">
        <v>0</v>
      </c>
      <c r="G25" s="2">
        <v>0</v>
      </c>
      <c r="Q25" s="45">
        <f>Q23+$E25*H24+$F25*K24+($D24+$G25)*N24</f>
        <v>0</v>
      </c>
      <c r="R25" s="32">
        <f>R23+$E25*I24+$F25*L24+($D24+$G25)*O24</f>
        <v>0</v>
      </c>
      <c r="S25" s="33">
        <f>S23+$E25*J24+$F25*M24+($D24+$G25)*P24</f>
        <v>0</v>
      </c>
    </row>
    <row r="26" spans="1:19" x14ac:dyDescent="0.25">
      <c r="C26" s="4"/>
      <c r="D26" s="4"/>
      <c r="Q26" s="79">
        <f>SQRT(Q25^2+R25^2+S25^2)</f>
        <v>0</v>
      </c>
      <c r="R26" s="80" t="str">
        <f>IF(ABS(Q25)&gt;0,ATAN(R25/Q25)/PI()*180,"NA")</f>
        <v>NA</v>
      </c>
      <c r="S26" s="81" t="str">
        <f>IF((ABS(Q25)+ABS(R25))&gt;0,ATAN(S25/SQRT(Q25^2+R25^2))/PI()*180, "NA")</f>
        <v>NA</v>
      </c>
    </row>
    <row r="27" spans="1:19" x14ac:dyDescent="0.25">
      <c r="J27" s="53" t="s">
        <v>40</v>
      </c>
      <c r="K27" s="66">
        <v>2</v>
      </c>
      <c r="L27" t="s">
        <v>39</v>
      </c>
      <c r="M27"/>
      <c r="N27"/>
      <c r="O27"/>
      <c r="P27"/>
      <c r="Q27"/>
      <c r="R27"/>
      <c r="S27"/>
    </row>
    <row r="28" spans="1:19" x14ac:dyDescent="0.25">
      <c r="J28" s="53"/>
      <c r="K28" s="74"/>
      <c r="L28"/>
      <c r="M28"/>
      <c r="N28"/>
      <c r="O28"/>
      <c r="P28"/>
      <c r="Q28"/>
      <c r="R28"/>
      <c r="S28"/>
    </row>
    <row r="29" spans="1:19" x14ac:dyDescent="0.25">
      <c r="A29" s="52"/>
      <c r="C29" s="52" t="s">
        <v>33</v>
      </c>
      <c r="D29" s="3"/>
      <c r="E29" s="3"/>
      <c r="H29" s="52" t="s">
        <v>34</v>
      </c>
      <c r="L29"/>
      <c r="M29" s="68" t="s">
        <v>36</v>
      </c>
      <c r="P29"/>
      <c r="Q29"/>
      <c r="R29"/>
      <c r="S29"/>
    </row>
    <row r="30" spans="1:19" x14ac:dyDescent="0.25">
      <c r="A30" s="3"/>
      <c r="B30" s="3"/>
      <c r="C30" s="53"/>
      <c r="D30" s="53" t="s">
        <v>35</v>
      </c>
      <c r="E30" s="70">
        <f>K27-1</f>
        <v>1</v>
      </c>
      <c r="F30" s="3"/>
      <c r="I30" s="53" t="s">
        <v>35</v>
      </c>
      <c r="J30" s="70">
        <f>K27</f>
        <v>2</v>
      </c>
      <c r="L30"/>
      <c r="M30"/>
      <c r="N30" s="53" t="s">
        <v>35</v>
      </c>
      <c r="O30" s="67">
        <f>K27</f>
        <v>2</v>
      </c>
      <c r="P30"/>
      <c r="Q30"/>
      <c r="S30"/>
    </row>
    <row r="31" spans="1:19" x14ac:dyDescent="0.25">
      <c r="A31" s="3"/>
      <c r="D31" s="1" t="str">
        <f>"R1/"&amp;K27-1&amp;" Inverse"</f>
        <v>R1/1 Inverse</v>
      </c>
      <c r="E31"/>
      <c r="F31" s="3" t="str">
        <f>"P1/"&amp;K27-1</f>
        <v>P1/1</v>
      </c>
      <c r="I31" s="3" t="str">
        <f>"R1/"&amp;K27</f>
        <v>R1/2</v>
      </c>
      <c r="K31" s="3" t="str">
        <f>"P1/"&amp;K27</f>
        <v>P1/2</v>
      </c>
      <c r="L31"/>
      <c r="N31" s="3" t="str">
        <f>"R"&amp;K27</f>
        <v>R2</v>
      </c>
      <c r="P31" s="1" t="str">
        <f>"P"&amp;K27</f>
        <v>P2</v>
      </c>
      <c r="Q31"/>
      <c r="R31"/>
      <c r="S31"/>
    </row>
    <row r="32" spans="1:19" x14ac:dyDescent="0.25">
      <c r="A32" s="3"/>
      <c r="C32" s="45">
        <f>INDEX($H$13:$S$24,E30*2,1)</f>
        <v>1</v>
      </c>
      <c r="D32" s="32">
        <f>INDEX($H$13:$S$24,E30*2,2)</f>
        <v>0</v>
      </c>
      <c r="E32" s="32">
        <f>INDEX($H$13:$S$24,E30*2,3)</f>
        <v>0</v>
      </c>
      <c r="F32" s="54">
        <f>INDEX($Q$13:$S$24,E30*2-1,1)</f>
        <v>0</v>
      </c>
      <c r="H32" s="45">
        <f>INDEX($H$13:$S$24,J30*2,1)</f>
        <v>1</v>
      </c>
      <c r="I32" s="32">
        <f>INDEX($H$13:$S$24,J30*2,4)</f>
        <v>0</v>
      </c>
      <c r="J32" s="32">
        <f>INDEX($H$13:$S$24,J30*2,7)</f>
        <v>0</v>
      </c>
      <c r="K32" s="54">
        <f>INDEX($Q$13:$S$24,J30*2-1,1)</f>
        <v>0</v>
      </c>
      <c r="L32"/>
      <c r="M32" s="45">
        <f>INDEX(MMULT($C$32:$E$34,$H$32:$J$34),1,1)</f>
        <v>1</v>
      </c>
      <c r="N32" s="32">
        <f>INDEX(MMULT($C$32:$E$34,$H$32:$J$34),1,2)</f>
        <v>0</v>
      </c>
      <c r="O32" s="33">
        <f>INDEX(MMULT($C$32:$E$34,$H$32:$J$34),1,3)</f>
        <v>0</v>
      </c>
      <c r="P32" s="54">
        <f>(K32-F32)*C32+(K33-F33)*D32+(K34-F34)*E32</f>
        <v>0</v>
      </c>
      <c r="Q32"/>
      <c r="S32"/>
    </row>
    <row r="33" spans="1:19" x14ac:dyDescent="0.25">
      <c r="A33" s="3"/>
      <c r="C33" s="46">
        <f>INDEX($H$13:$S$24,E30*2,4)</f>
        <v>0</v>
      </c>
      <c r="D33" s="36">
        <f>INDEX($H$13:$S$24,E30*2,5)</f>
        <v>1</v>
      </c>
      <c r="E33" s="36">
        <f>INDEX($H$13:$S$24,E30*2,6)</f>
        <v>0</v>
      </c>
      <c r="F33" s="55">
        <f>INDEX($Q$13:$S$24,E30*2-1,2)</f>
        <v>0</v>
      </c>
      <c r="G33" s="3" t="s">
        <v>37</v>
      </c>
      <c r="H33" s="46">
        <f>INDEX($H$13:$S$24,J30*2,2)</f>
        <v>0</v>
      </c>
      <c r="I33" s="36">
        <f>INDEX($H$13:$S$24,J30*2,5)</f>
        <v>1</v>
      </c>
      <c r="J33" s="36">
        <f>INDEX($H$13:$S$24,J30*2,8)</f>
        <v>0</v>
      </c>
      <c r="K33" s="55">
        <f>INDEX($Q$13:$S$24,J30*2-1,2)</f>
        <v>0</v>
      </c>
      <c r="L33" s="71" t="s">
        <v>38</v>
      </c>
      <c r="M33" s="46">
        <f>INDEX(MMULT($C$32:$E$34,$H$32:$J$34),2,1)</f>
        <v>0</v>
      </c>
      <c r="N33" s="36">
        <f>INDEX(MMULT($C$32:$E$34,$H$32:$J$34),2,2)</f>
        <v>1</v>
      </c>
      <c r="O33" s="37">
        <f>INDEX(MMULT($C$32:$E$34,$H$32:$J$34),2,3)</f>
        <v>0</v>
      </c>
      <c r="P33" s="55">
        <f>(K32-F32)*C33+(K33-F33)*D33+(K34-F34)*E33</f>
        <v>0</v>
      </c>
      <c r="Q33"/>
      <c r="R33"/>
      <c r="S33"/>
    </row>
    <row r="34" spans="1:19" x14ac:dyDescent="0.25">
      <c r="A34" s="3"/>
      <c r="C34" s="47">
        <f>INDEX($H$13:$S$24,E30*2,7)</f>
        <v>0</v>
      </c>
      <c r="D34" s="40">
        <f>INDEX($H$13:$S$24,E30*2,8)</f>
        <v>0</v>
      </c>
      <c r="E34" s="40">
        <f>INDEX($H$13:$S$24,E30*2,9)</f>
        <v>1</v>
      </c>
      <c r="F34" s="56">
        <f>INDEX($Q$13:$S$24,E30*2-1,3)</f>
        <v>0</v>
      </c>
      <c r="H34" s="47">
        <f>INDEX($H$13:$S$24,J30*2,3)</f>
        <v>0</v>
      </c>
      <c r="I34" s="40">
        <f>INDEX($H$13:$S$24,J30*2,6)</f>
        <v>0</v>
      </c>
      <c r="J34" s="40">
        <f>INDEX($H$13:$S$24,J30*2,9)</f>
        <v>1</v>
      </c>
      <c r="K34" s="56">
        <f>INDEX($Q$13:$S$24,J30*2-1,3)</f>
        <v>0</v>
      </c>
      <c r="L34"/>
      <c r="M34" s="47">
        <f>INDEX(MMULT($C$32:$E$34,$H$32:$J$34),3,1)</f>
        <v>0</v>
      </c>
      <c r="N34" s="40">
        <f>INDEX(MMULT($C$32:$E$34,$H$32:$J$34),3,2)</f>
        <v>0</v>
      </c>
      <c r="O34" s="42">
        <f>INDEX(MMULT($C$32:$E$34,$H$32:$J$34),3,3)</f>
        <v>1</v>
      </c>
      <c r="P34" s="56">
        <f>(K32-F32)*C34+(K33-F33)*D34+(K34-F34)*E34</f>
        <v>0</v>
      </c>
      <c r="Q34"/>
      <c r="R34"/>
      <c r="S34"/>
    </row>
    <row r="35" spans="1:19" x14ac:dyDescent="0.25">
      <c r="A35" s="3"/>
      <c r="B35" s="3"/>
      <c r="C35" s="3"/>
      <c r="D35" s="3"/>
      <c r="E35" s="3"/>
      <c r="F35" s="3"/>
      <c r="H35" s="36"/>
      <c r="I35" s="36"/>
      <c r="J35" s="36"/>
      <c r="K35" s="36"/>
      <c r="L35"/>
      <c r="M35" s="72"/>
      <c r="O35"/>
      <c r="P35" s="73" t="str">
        <f>"P"&amp;K27&amp;"=(R1/"&amp;K27-1&amp;" Inverse)X[("&amp;"P1/"&amp;K27&amp;")-(P1/"&amp;K27-1&amp;")]"</f>
        <v>P2=(R1/1 Inverse)X[(P1/2)-(P1/1)]</v>
      </c>
      <c r="Q35"/>
      <c r="S35"/>
    </row>
    <row r="36" spans="1:19" x14ac:dyDescent="0.25">
      <c r="A36" s="3"/>
      <c r="B36" s="3"/>
      <c r="C36" s="3"/>
      <c r="D36" s="3"/>
      <c r="E36" s="3"/>
      <c r="F36" s="3"/>
      <c r="H36" s="2"/>
      <c r="I36" s="2"/>
      <c r="J36"/>
      <c r="K36"/>
      <c r="L36"/>
      <c r="M36"/>
      <c r="N36"/>
      <c r="O36"/>
      <c r="P36" s="73"/>
      <c r="Q36"/>
      <c r="R36"/>
      <c r="S36" s="69" t="s">
        <v>49</v>
      </c>
    </row>
    <row r="37" spans="1:19" x14ac:dyDescent="0.25">
      <c r="A37" s="3"/>
      <c r="B37" s="3"/>
      <c r="C37" s="3"/>
      <c r="D37" s="3"/>
      <c r="E37" s="3"/>
      <c r="F37" s="3"/>
      <c r="H37" s="2"/>
      <c r="I37" s="2"/>
      <c r="J37"/>
      <c r="K37"/>
      <c r="L37"/>
      <c r="M37"/>
      <c r="N37"/>
      <c r="O37"/>
      <c r="P37"/>
      <c r="Q37"/>
      <c r="R37"/>
      <c r="S37"/>
    </row>
    <row r="38" spans="1:19" x14ac:dyDescent="0.25">
      <c r="A38" s="3"/>
      <c r="B38" s="3"/>
      <c r="C38" s="3"/>
      <c r="D38" s="3"/>
      <c r="E38" s="3"/>
      <c r="F38" s="3"/>
      <c r="H38" s="2"/>
      <c r="I38" s="2"/>
      <c r="J38"/>
      <c r="K38"/>
      <c r="L38"/>
      <c r="M38"/>
      <c r="N38"/>
      <c r="O38"/>
      <c r="P38"/>
      <c r="Q38"/>
      <c r="R38"/>
      <c r="S38"/>
    </row>
    <row r="39" spans="1:19" x14ac:dyDescent="0.25">
      <c r="A39" s="3"/>
      <c r="B39" s="3"/>
      <c r="C39" s="3"/>
      <c r="D39" s="3"/>
      <c r="E39" s="3"/>
      <c r="F39" s="3"/>
      <c r="H39" s="2"/>
      <c r="I39" s="2"/>
      <c r="J39"/>
      <c r="K39"/>
      <c r="L39"/>
      <c r="M39"/>
      <c r="N39"/>
      <c r="O39"/>
      <c r="P39"/>
      <c r="Q39"/>
      <c r="R39"/>
      <c r="S39"/>
    </row>
    <row r="40" spans="1:19" x14ac:dyDescent="0.25">
      <c r="A40" s="3"/>
      <c r="B40" s="3"/>
      <c r="C40" s="3"/>
      <c r="D40" s="3"/>
      <c r="E40" s="3"/>
      <c r="F40" s="3"/>
      <c r="H40" s="2"/>
      <c r="I40" s="2"/>
      <c r="J40"/>
      <c r="K40"/>
      <c r="L40"/>
      <c r="M40"/>
      <c r="N40"/>
      <c r="O40"/>
      <c r="P40"/>
      <c r="Q40"/>
      <c r="R40"/>
      <c r="S40"/>
    </row>
    <row r="41" spans="1:19" x14ac:dyDescent="0.25">
      <c r="A41" s="3"/>
      <c r="B41" s="3"/>
      <c r="C41" s="3"/>
      <c r="D41" s="3"/>
      <c r="E41" s="3"/>
      <c r="F41" s="3"/>
      <c r="H41" s="2"/>
      <c r="I41" s="2"/>
      <c r="J41"/>
      <c r="K41"/>
      <c r="L41"/>
      <c r="M41"/>
      <c r="N41"/>
      <c r="O41"/>
      <c r="P41"/>
      <c r="Q41"/>
      <c r="R41"/>
      <c r="S41"/>
    </row>
    <row r="42" spans="1:19" x14ac:dyDescent="0.25">
      <c r="A42" s="3"/>
      <c r="B42" s="3"/>
      <c r="C42" s="3"/>
      <c r="D42" s="3"/>
      <c r="E42" s="3"/>
      <c r="F42" s="3"/>
      <c r="H42" s="2"/>
      <c r="I42" s="2"/>
      <c r="J42"/>
      <c r="K42"/>
      <c r="L42"/>
      <c r="M42"/>
      <c r="N42"/>
      <c r="O42"/>
      <c r="P42"/>
      <c r="Q42"/>
      <c r="R42"/>
      <c r="S42"/>
    </row>
    <row r="43" spans="1:19" x14ac:dyDescent="0.25">
      <c r="A43" s="3"/>
      <c r="B43" s="3"/>
      <c r="C43" s="3"/>
      <c r="D43" s="3"/>
      <c r="E43" s="3"/>
      <c r="F43" s="3"/>
      <c r="H43" s="2"/>
      <c r="I43" s="2"/>
      <c r="J43"/>
      <c r="K43"/>
      <c r="L43"/>
      <c r="M43"/>
      <c r="N43"/>
      <c r="O43"/>
      <c r="P43"/>
      <c r="Q43"/>
      <c r="R43"/>
      <c r="S43"/>
    </row>
    <row r="44" spans="1:19" x14ac:dyDescent="0.25">
      <c r="A44" s="3"/>
      <c r="B44" s="3"/>
      <c r="C44" s="3"/>
      <c r="D44" s="3"/>
      <c r="E44" s="3"/>
      <c r="F44" s="3"/>
      <c r="H44" s="2"/>
      <c r="I44" s="2"/>
      <c r="J44"/>
      <c r="K44"/>
      <c r="L44"/>
      <c r="M44"/>
      <c r="N44"/>
      <c r="O44"/>
      <c r="P44"/>
      <c r="Q44"/>
      <c r="R44"/>
      <c r="S44"/>
    </row>
  </sheetData>
  <pageMargins left="0.25" right="0.25" top="0.25" bottom="0.25" header="0.3" footer="0.3"/>
  <pageSetup scale="8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tabSelected="1" workbookViewId="0">
      <selection activeCell="F11" sqref="F11"/>
    </sheetView>
  </sheetViews>
  <sheetFormatPr defaultRowHeight="15" x14ac:dyDescent="0.25"/>
  <cols>
    <col min="1" max="4" width="8.7109375" customWidth="1"/>
    <col min="5" max="7" width="8.7109375" style="2" customWidth="1"/>
    <col min="8" max="16" width="8.7109375" style="3" customWidth="1"/>
    <col min="17" max="19" width="8.7109375" style="2" customWidth="1"/>
  </cols>
  <sheetData>
    <row r="1" spans="1:19" x14ac:dyDescent="0.25">
      <c r="I1" s="3" t="s">
        <v>50</v>
      </c>
    </row>
    <row r="2" spans="1:19" x14ac:dyDescent="0.25">
      <c r="B2" s="2"/>
      <c r="C2" s="2"/>
      <c r="D2" s="2"/>
      <c r="E2" s="3"/>
      <c r="F2" s="3"/>
      <c r="G2" s="3"/>
      <c r="J2"/>
      <c r="K2"/>
      <c r="L2" t="s">
        <v>47</v>
      </c>
      <c r="M2"/>
      <c r="N2"/>
      <c r="O2"/>
      <c r="P2"/>
      <c r="R2"/>
      <c r="S2"/>
    </row>
    <row r="3" spans="1:19" x14ac:dyDescent="0.25">
      <c r="D3" s="2"/>
      <c r="E3" s="3" t="s">
        <v>23</v>
      </c>
      <c r="G3" s="3"/>
      <c r="I3" s="3" t="s">
        <v>25</v>
      </c>
      <c r="L3" s="3" t="s">
        <v>46</v>
      </c>
      <c r="N3"/>
      <c r="O3" s="1" t="s">
        <v>45</v>
      </c>
      <c r="P3"/>
      <c r="R3"/>
      <c r="S3"/>
    </row>
    <row r="4" spans="1:19" x14ac:dyDescent="0.25">
      <c r="D4" s="8">
        <v>1</v>
      </c>
      <c r="E4" s="9">
        <v>0</v>
      </c>
      <c r="F4" s="10">
        <v>0</v>
      </c>
      <c r="G4" s="3"/>
      <c r="H4" s="16" t="s">
        <v>21</v>
      </c>
      <c r="I4" s="17" t="s">
        <v>22</v>
      </c>
      <c r="J4" s="18">
        <v>0</v>
      </c>
      <c r="L4" s="98">
        <v>0</v>
      </c>
      <c r="N4" s="57" t="s">
        <v>0</v>
      </c>
      <c r="O4" s="58" t="s">
        <v>3</v>
      </c>
      <c r="P4" s="59" t="s">
        <v>6</v>
      </c>
      <c r="R4"/>
      <c r="S4"/>
    </row>
    <row r="5" spans="1:19" x14ac:dyDescent="0.25">
      <c r="D5" s="11">
        <v>0</v>
      </c>
      <c r="E5" s="7" t="s">
        <v>15</v>
      </c>
      <c r="F5" s="12" t="s">
        <v>17</v>
      </c>
      <c r="G5" s="3"/>
      <c r="H5" s="19" t="s">
        <v>26</v>
      </c>
      <c r="I5" s="20" t="s">
        <v>21</v>
      </c>
      <c r="J5" s="21">
        <v>0</v>
      </c>
      <c r="L5" s="99">
        <v>0</v>
      </c>
      <c r="N5" s="60" t="s">
        <v>1</v>
      </c>
      <c r="O5" s="61" t="s">
        <v>5</v>
      </c>
      <c r="P5" s="62" t="s">
        <v>7</v>
      </c>
      <c r="R5"/>
      <c r="S5"/>
    </row>
    <row r="6" spans="1:19" x14ac:dyDescent="0.25">
      <c r="D6" s="13">
        <v>0</v>
      </c>
      <c r="E6" s="14" t="s">
        <v>16</v>
      </c>
      <c r="F6" s="15" t="s">
        <v>15</v>
      </c>
      <c r="G6" s="3"/>
      <c r="H6" s="22">
        <v>0</v>
      </c>
      <c r="I6" s="23">
        <v>0</v>
      </c>
      <c r="J6" s="24">
        <v>1</v>
      </c>
      <c r="L6" s="100" t="s">
        <v>48</v>
      </c>
      <c r="N6" s="63" t="s">
        <v>2</v>
      </c>
      <c r="O6" s="64" t="s">
        <v>4</v>
      </c>
      <c r="P6" s="65" t="s">
        <v>8</v>
      </c>
      <c r="R6"/>
      <c r="S6"/>
    </row>
    <row r="7" spans="1:19" x14ac:dyDescent="0.25">
      <c r="B7" s="7"/>
      <c r="C7" s="7"/>
      <c r="D7" s="7"/>
      <c r="E7" s="7"/>
      <c r="F7" s="3"/>
      <c r="G7" s="20"/>
      <c r="H7" s="20"/>
      <c r="I7" s="20"/>
      <c r="K7"/>
      <c r="L7"/>
      <c r="M7"/>
      <c r="N7"/>
      <c r="O7"/>
      <c r="P7"/>
      <c r="Q7"/>
      <c r="R7"/>
      <c r="S7"/>
    </row>
    <row r="8" spans="1:19" x14ac:dyDescent="0.25">
      <c r="B8" s="57" t="s">
        <v>18</v>
      </c>
      <c r="C8" s="59" t="s">
        <v>20</v>
      </c>
      <c r="D8" s="59" t="s">
        <v>20</v>
      </c>
      <c r="P8"/>
      <c r="Q8" s="40"/>
      <c r="R8" s="51" t="s">
        <v>28</v>
      </c>
      <c r="S8" s="40"/>
    </row>
    <row r="9" spans="1:19" x14ac:dyDescent="0.25">
      <c r="B9" s="60" t="s">
        <v>19</v>
      </c>
      <c r="C9" s="62" t="s">
        <v>19</v>
      </c>
      <c r="D9" s="62" t="s">
        <v>19</v>
      </c>
      <c r="E9" s="92"/>
      <c r="F9" s="93" t="s">
        <v>32</v>
      </c>
      <c r="G9" s="94"/>
      <c r="H9" s="95"/>
      <c r="I9" s="93"/>
      <c r="J9" s="93"/>
      <c r="K9" s="93"/>
      <c r="L9" s="93" t="s">
        <v>27</v>
      </c>
      <c r="M9" s="93"/>
      <c r="N9" s="93"/>
      <c r="O9" s="93"/>
      <c r="P9" s="96"/>
      <c r="Q9" s="83" t="s">
        <v>9</v>
      </c>
      <c r="R9" s="84" t="s">
        <v>10</v>
      </c>
      <c r="S9" s="85" t="s">
        <v>11</v>
      </c>
    </row>
    <row r="10" spans="1:19" s="6" customFormat="1" x14ac:dyDescent="0.25">
      <c r="A10" s="91" t="s">
        <v>24</v>
      </c>
      <c r="B10" s="89" t="s">
        <v>12</v>
      </c>
      <c r="C10" s="90" t="s">
        <v>13</v>
      </c>
      <c r="D10" s="90" t="s">
        <v>44</v>
      </c>
      <c r="E10" s="84" t="s">
        <v>29</v>
      </c>
      <c r="F10" s="84" t="s">
        <v>30</v>
      </c>
      <c r="G10" s="85" t="s">
        <v>31</v>
      </c>
      <c r="H10" s="83" t="s">
        <v>0</v>
      </c>
      <c r="I10" s="84" t="s">
        <v>1</v>
      </c>
      <c r="J10" s="84" t="s">
        <v>2</v>
      </c>
      <c r="K10" s="84" t="s">
        <v>3</v>
      </c>
      <c r="L10" s="84" t="s">
        <v>5</v>
      </c>
      <c r="M10" s="84" t="s">
        <v>4</v>
      </c>
      <c r="N10" s="84" t="s">
        <v>6</v>
      </c>
      <c r="O10" s="84" t="s">
        <v>7</v>
      </c>
      <c r="P10" s="85" t="s">
        <v>8</v>
      </c>
      <c r="Q10" s="86" t="s">
        <v>41</v>
      </c>
      <c r="R10" s="87" t="s">
        <v>42</v>
      </c>
      <c r="S10" s="88" t="s">
        <v>43</v>
      </c>
    </row>
    <row r="11" spans="1:19" x14ac:dyDescent="0.25">
      <c r="A11" s="5">
        <v>0</v>
      </c>
      <c r="B11" s="75">
        <v>0</v>
      </c>
      <c r="C11" s="76"/>
      <c r="D11" s="97"/>
      <c r="E11" s="2">
        <v>0</v>
      </c>
      <c r="F11" s="2">
        <v>0</v>
      </c>
      <c r="G11" s="2">
        <v>0</v>
      </c>
      <c r="H11" s="25">
        <v>1</v>
      </c>
      <c r="I11" s="26">
        <v>0</v>
      </c>
      <c r="J11" s="26">
        <v>0</v>
      </c>
      <c r="K11" s="26">
        <v>0</v>
      </c>
      <c r="L11" s="26">
        <v>1</v>
      </c>
      <c r="M11" s="26">
        <v>0</v>
      </c>
      <c r="N11" s="26">
        <v>0</v>
      </c>
      <c r="O11" s="26">
        <v>0</v>
      </c>
      <c r="P11" s="27">
        <v>1</v>
      </c>
      <c r="Q11" s="45">
        <v>0</v>
      </c>
      <c r="R11" s="32">
        <v>0</v>
      </c>
      <c r="S11" s="33">
        <v>0</v>
      </c>
    </row>
    <row r="12" spans="1:19" x14ac:dyDescent="0.25">
      <c r="A12" s="5"/>
      <c r="B12" s="77"/>
      <c r="C12" s="78">
        <v>0</v>
      </c>
      <c r="D12" s="35">
        <v>0</v>
      </c>
      <c r="H12" s="43">
        <f>H11*COS($C12/180*PI())+K11*SIN($C12/180*PI())</f>
        <v>1</v>
      </c>
      <c r="I12" s="41">
        <f>I11*COS($C12/180*PI())+L11*SIN($C12/180*PI())</f>
        <v>0</v>
      </c>
      <c r="J12" s="41">
        <f>J11*COS($C12/180*PI())+M11*SIN($C12/180*PI())</f>
        <v>0</v>
      </c>
      <c r="K12" s="41">
        <f>-H11*SIN($C12/180*PI())+K11*COS($C12/180*PI())</f>
        <v>0</v>
      </c>
      <c r="L12" s="41">
        <f>-I11*SIN($C12/180*PI())+L11*COS($C12/180*PI())</f>
        <v>1</v>
      </c>
      <c r="M12" s="41">
        <f>-J11*SIN($C12/180*PI())+M11*COS($C12/180*PI())</f>
        <v>0</v>
      </c>
      <c r="N12" s="41">
        <f>N11</f>
        <v>0</v>
      </c>
      <c r="O12" s="41">
        <f>O11</f>
        <v>0</v>
      </c>
      <c r="P12" s="44">
        <f>P11</f>
        <v>1</v>
      </c>
      <c r="Q12" s="46"/>
      <c r="R12" s="36"/>
      <c r="S12" s="37"/>
    </row>
    <row r="13" spans="1:19" x14ac:dyDescent="0.25">
      <c r="A13" s="48">
        <v>1</v>
      </c>
      <c r="B13" s="30">
        <v>0</v>
      </c>
      <c r="C13" s="31"/>
      <c r="D13" s="31"/>
      <c r="E13" s="45">
        <v>0</v>
      </c>
      <c r="F13" s="32">
        <v>0</v>
      </c>
      <c r="G13" s="33">
        <v>200</v>
      </c>
      <c r="H13" s="25">
        <f>H12</f>
        <v>1</v>
      </c>
      <c r="I13" s="26">
        <f>I12</f>
        <v>0</v>
      </c>
      <c r="J13" s="26">
        <f>J12</f>
        <v>0</v>
      </c>
      <c r="K13" s="26">
        <f>K12*COS($B13/180*PI())+N12*SIN($B13/180*PI())</f>
        <v>0</v>
      </c>
      <c r="L13" s="26">
        <f>L12*COS($B13/180*PI())+O12*SIN($B13/180*PI())</f>
        <v>1</v>
      </c>
      <c r="M13" s="26">
        <f>M12*COS($B13/180*PI())+P12*SIN($B13/180*PI())</f>
        <v>0</v>
      </c>
      <c r="N13" s="26">
        <f>-K12*SIN($B13/180*PI())+N12*COS($B13/180*PI())</f>
        <v>0</v>
      </c>
      <c r="O13" s="26">
        <f>-L12*SIN($B13/180*PI())+O12*COS($B13/180*PI())</f>
        <v>0</v>
      </c>
      <c r="P13" s="26">
        <f>-M12*SIN($B13/180*PI())+P12*COS($B13/180*PI())</f>
        <v>1</v>
      </c>
      <c r="Q13" s="45">
        <f>Q11+$E13*H12+$F13*K12+($D12+$G13)*N12</f>
        <v>0</v>
      </c>
      <c r="R13" s="32">
        <f>R11+$E13*I12+$F13*L12+($D12+$G13)*O12</f>
        <v>0</v>
      </c>
      <c r="S13" s="33">
        <f>S11+$E13*J12+$F13*M12+($D12+$G13)*P12</f>
        <v>200</v>
      </c>
    </row>
    <row r="14" spans="1:19" x14ac:dyDescent="0.25">
      <c r="A14" s="50"/>
      <c r="B14" s="82"/>
      <c r="C14" s="39">
        <v>0</v>
      </c>
      <c r="D14" s="39">
        <v>0</v>
      </c>
      <c r="E14" s="47"/>
      <c r="F14" s="40"/>
      <c r="G14" s="42"/>
      <c r="H14" s="43">
        <f>H13*COS($C14/180*PI())+K13*SIN($C14/180*PI())</f>
        <v>1</v>
      </c>
      <c r="I14" s="41">
        <f>I13*COS($C14/180*PI())+L13*SIN($C14/180*PI())</f>
        <v>0</v>
      </c>
      <c r="J14" s="41">
        <f>J13*COS($C14/180*PI())+M13*SIN($C14/180*PI())</f>
        <v>0</v>
      </c>
      <c r="K14" s="41">
        <f>-H13*SIN($C14/180*PI())+K13*COS($C14/180*PI())</f>
        <v>0</v>
      </c>
      <c r="L14" s="41">
        <f>-I13*SIN($C14/180*PI())+L13*COS($C14/180*PI())</f>
        <v>1</v>
      </c>
      <c r="M14" s="41">
        <f>-J13*SIN($C14/180*PI())+M13*COS($C14/180*PI())</f>
        <v>0</v>
      </c>
      <c r="N14" s="41">
        <f>N13</f>
        <v>0</v>
      </c>
      <c r="O14" s="41">
        <f>O13</f>
        <v>0</v>
      </c>
      <c r="P14" s="41">
        <f>P13</f>
        <v>1</v>
      </c>
      <c r="Q14" s="79">
        <f>SQRT(Q13^2+R13^2+S13^2)</f>
        <v>200</v>
      </c>
      <c r="R14" s="80" t="str">
        <f>IF(ABS(Q13)&gt;0,ATAN(R13/Q13)/PI()*180,"NA")</f>
        <v>NA</v>
      </c>
      <c r="S14" s="81" t="str">
        <f>IF((ABS(Q13)+ABS(R13))&gt;0,ATAN(S13/SQRT(Q13^2+R13^2))/PI()*180, "NA")</f>
        <v>NA</v>
      </c>
    </row>
    <row r="15" spans="1:19" x14ac:dyDescent="0.25">
      <c r="A15" s="48">
        <v>2</v>
      </c>
      <c r="B15" s="30">
        <v>90</v>
      </c>
      <c r="C15" s="31"/>
      <c r="D15" s="31"/>
      <c r="E15" s="45">
        <v>0</v>
      </c>
      <c r="F15" s="32">
        <v>-97.5</v>
      </c>
      <c r="G15" s="33">
        <v>141</v>
      </c>
      <c r="H15" s="25">
        <f>H14</f>
        <v>1</v>
      </c>
      <c r="I15" s="26">
        <f>I14</f>
        <v>0</v>
      </c>
      <c r="J15" s="26">
        <f>J14</f>
        <v>0</v>
      </c>
      <c r="K15" s="26">
        <f>K14*COS($B15/180*PI())+N14*SIN($B15/180*PI())</f>
        <v>0</v>
      </c>
      <c r="L15" s="26">
        <f>L14*COS($B15/180*PI())+O14*SIN($B15/180*PI())</f>
        <v>6.1257422745431001E-17</v>
      </c>
      <c r="M15" s="26">
        <f>M14*COS($B15/180*PI())+P14*SIN($B15/180*PI())</f>
        <v>1</v>
      </c>
      <c r="N15" s="26">
        <f>-K14*SIN($B15/180*PI())+N14*COS($B15/180*PI())</f>
        <v>0</v>
      </c>
      <c r="O15" s="26">
        <f>-L14*SIN($B15/180*PI())+O14*COS($B15/180*PI())</f>
        <v>-1</v>
      </c>
      <c r="P15" s="26">
        <f>-M14*SIN($B15/180*PI())+P14*COS($B15/180*PI())</f>
        <v>6.1257422745431001E-17</v>
      </c>
      <c r="Q15" s="45">
        <f>Q13+$E15*H14+$F15*K14+($D14+$G15)*N14</f>
        <v>0</v>
      </c>
      <c r="R15" s="32">
        <f>R13+$E15*I14+$F15*L14+($D14+$G15)*O14</f>
        <v>-97.5</v>
      </c>
      <c r="S15" s="33">
        <f>S13+$E15*J14+$F15*M14+($D14+$G15)*P14</f>
        <v>341</v>
      </c>
    </row>
    <row r="16" spans="1:19" x14ac:dyDescent="0.25">
      <c r="A16" s="50"/>
      <c r="B16" s="82"/>
      <c r="C16" s="39">
        <v>0</v>
      </c>
      <c r="D16" s="39">
        <v>0</v>
      </c>
      <c r="E16" s="47"/>
      <c r="F16" s="40"/>
      <c r="G16" s="42"/>
      <c r="H16" s="43">
        <f>H15*COS($C16/180*PI())+K15*SIN($C16/180*PI())</f>
        <v>1</v>
      </c>
      <c r="I16" s="41">
        <f>I15*COS($C16/180*PI())+L15*SIN($C16/180*PI())</f>
        <v>0</v>
      </c>
      <c r="J16" s="41">
        <f>J15*COS($C16/180*PI())+M15*SIN($C16/180*PI())</f>
        <v>0</v>
      </c>
      <c r="K16" s="41">
        <f>-H15*SIN($C16/180*PI())+K15*COS($C16/180*PI())</f>
        <v>0</v>
      </c>
      <c r="L16" s="41">
        <f>-I15*SIN($C16/180*PI())+L15*COS($C16/180*PI())</f>
        <v>6.1257422745431001E-17</v>
      </c>
      <c r="M16" s="41">
        <f>-J15*SIN($C16/180*PI())+M15*COS($C16/180*PI())</f>
        <v>1</v>
      </c>
      <c r="N16" s="41">
        <f>N15</f>
        <v>0</v>
      </c>
      <c r="O16" s="41">
        <f>O15</f>
        <v>-1</v>
      </c>
      <c r="P16" s="41">
        <f>P15</f>
        <v>6.1257422745431001E-17</v>
      </c>
      <c r="Q16" s="79">
        <f>SQRT(Q15^2+R15^2+S15^2)</f>
        <v>354.66498276542609</v>
      </c>
      <c r="R16" s="80" t="str">
        <f>IF(ABS(Q15)&gt;0,ATAN(R15/Q15)/PI()*180,"NA")</f>
        <v>NA</v>
      </c>
      <c r="S16" s="81">
        <f>IF((ABS(Q15)+ABS(R15))&gt;0,ATAN(S15/SQRT(Q15^2+R15^2))/PI()*180, "NA")</f>
        <v>74.043508866932129</v>
      </c>
    </row>
    <row r="17" spans="1:19" x14ac:dyDescent="0.25">
      <c r="A17" s="48">
        <v>3</v>
      </c>
      <c r="B17" s="30">
        <v>0</v>
      </c>
      <c r="C17" s="31"/>
      <c r="D17" s="31"/>
      <c r="E17" s="45">
        <v>0</v>
      </c>
      <c r="F17" s="32">
        <v>290</v>
      </c>
      <c r="G17" s="33">
        <v>2.5</v>
      </c>
      <c r="H17" s="25">
        <f>H16</f>
        <v>1</v>
      </c>
      <c r="I17" s="26">
        <f>I16</f>
        <v>0</v>
      </c>
      <c r="J17" s="26">
        <f>J16</f>
        <v>0</v>
      </c>
      <c r="K17" s="26">
        <f>K16*COS($B17/180*PI())+N16*SIN($B17/180*PI())</f>
        <v>0</v>
      </c>
      <c r="L17" s="26">
        <f>L16*COS($B17/180*PI())+O16*SIN($B17/180*PI())</f>
        <v>6.1257422745431001E-17</v>
      </c>
      <c r="M17" s="26">
        <f>M16*COS($B17/180*PI())+P16*SIN($B17/180*PI())</f>
        <v>1</v>
      </c>
      <c r="N17" s="26">
        <f>-K16*SIN($B17/180*PI())+N16*COS($B17/180*PI())</f>
        <v>0</v>
      </c>
      <c r="O17" s="26">
        <f>-L16*SIN($B17/180*PI())+O16*COS($B17/180*PI())</f>
        <v>-1</v>
      </c>
      <c r="P17" s="26">
        <f>-M16*SIN($B17/180*PI())+P16*COS($B17/180*PI())</f>
        <v>6.1257422745431001E-17</v>
      </c>
      <c r="Q17" s="45">
        <f>Q15+$E17*H16+$F17*K16+($D16+$G17)*N16</f>
        <v>0</v>
      </c>
      <c r="R17" s="32">
        <f>R15+$E17*I16+$F17*L16+($D16+$G17)*O16</f>
        <v>-99.999999999999986</v>
      </c>
      <c r="S17" s="33">
        <f>S15+$E17*J16+$F17*M16+($D16+$G17)*P16</f>
        <v>631</v>
      </c>
    </row>
    <row r="18" spans="1:19" x14ac:dyDescent="0.25">
      <c r="A18" s="50"/>
      <c r="B18" s="82"/>
      <c r="C18" s="39">
        <v>0</v>
      </c>
      <c r="D18" s="39">
        <v>0</v>
      </c>
      <c r="E18" s="47"/>
      <c r="F18" s="40"/>
      <c r="G18" s="42"/>
      <c r="H18" s="43">
        <f>H17*COS($C18/180*PI())+K17*SIN($C18/180*PI())</f>
        <v>1</v>
      </c>
      <c r="I18" s="41">
        <f>I17*COS($C18/180*PI())+L17*SIN($C18/180*PI())</f>
        <v>0</v>
      </c>
      <c r="J18" s="41">
        <f>J17*COS($C18/180*PI())+M17*SIN($C18/180*PI())</f>
        <v>0</v>
      </c>
      <c r="K18" s="41">
        <f>-H17*SIN($C18/180*PI())+K17*COS($C18/180*PI())</f>
        <v>0</v>
      </c>
      <c r="L18" s="41">
        <f>-I17*SIN($C18/180*PI())+L17*COS($C18/180*PI())</f>
        <v>6.1257422745431001E-17</v>
      </c>
      <c r="M18" s="41">
        <f>-J17*SIN($C18/180*PI())+M17*COS($C18/180*PI())</f>
        <v>1</v>
      </c>
      <c r="N18" s="41">
        <f>N17</f>
        <v>0</v>
      </c>
      <c r="O18" s="41">
        <f>O17</f>
        <v>-1</v>
      </c>
      <c r="P18" s="41">
        <f>P17</f>
        <v>6.1257422745431001E-17</v>
      </c>
      <c r="Q18" s="79">
        <f>SQRT(Q17^2+R17^2+S17^2)</f>
        <v>638.87479211501216</v>
      </c>
      <c r="R18" s="80" t="str">
        <f>IF(ABS(Q17)&gt;0,ATAN(R17/Q17)/PI()*180,"NA")</f>
        <v>NA</v>
      </c>
      <c r="S18" s="81">
        <f>IF((ABS(Q17)+ABS(R17))&gt;0,ATAN(S17/SQRT(Q17^2+R17^2))/PI()*180, "NA")</f>
        <v>80.994736847288138</v>
      </c>
    </row>
    <row r="19" spans="1:19" x14ac:dyDescent="0.25">
      <c r="A19" s="48">
        <v>4</v>
      </c>
      <c r="B19" s="30">
        <v>-90</v>
      </c>
      <c r="C19" s="31"/>
      <c r="D19" s="31"/>
      <c r="E19" s="45">
        <v>0</v>
      </c>
      <c r="F19" s="32">
        <v>110</v>
      </c>
      <c r="G19" s="33">
        <v>-51</v>
      </c>
      <c r="H19" s="25">
        <f>H18</f>
        <v>1</v>
      </c>
      <c r="I19" s="26">
        <f>I18</f>
        <v>0</v>
      </c>
      <c r="J19" s="26">
        <f>J18</f>
        <v>0</v>
      </c>
      <c r="K19" s="26">
        <f>K18*COS($B19/180*PI())+N18*SIN($B19/180*PI())</f>
        <v>0</v>
      </c>
      <c r="L19" s="26">
        <f>L18*COS($B19/180*PI())+O18*SIN($B19/180*PI())</f>
        <v>1</v>
      </c>
      <c r="M19" s="26">
        <f>M18*COS($B19/180*PI())+P18*SIN($B19/180*PI())</f>
        <v>0</v>
      </c>
      <c r="N19" s="26">
        <f>-K18*SIN($B19/180*PI())+N18*COS($B19/180*PI())</f>
        <v>0</v>
      </c>
      <c r="O19" s="26">
        <f>-L18*SIN($B19/180*PI())+O18*COS($B19/180*PI())</f>
        <v>0</v>
      </c>
      <c r="P19" s="26">
        <f>-M18*SIN($B19/180*PI())+P18*COS($B19/180*PI())</f>
        <v>1</v>
      </c>
      <c r="Q19" s="45">
        <f>Q17+$E19*H18+$F19*K18+($D18+$G19)*N18</f>
        <v>0</v>
      </c>
      <c r="R19" s="32">
        <f>R17+$E19*I18+$F19*L18+($D18+$G19)*O18</f>
        <v>-48.999999999999986</v>
      </c>
      <c r="S19" s="33">
        <f>S17+$E19*J18+$F19*M18+($D18+$G19)*P18</f>
        <v>741</v>
      </c>
    </row>
    <row r="20" spans="1:19" x14ac:dyDescent="0.25">
      <c r="A20" s="50"/>
      <c r="B20" s="82"/>
      <c r="C20" s="39">
        <v>0</v>
      </c>
      <c r="D20" s="39">
        <v>0</v>
      </c>
      <c r="E20" s="47"/>
      <c r="F20" s="40"/>
      <c r="G20" s="42"/>
      <c r="H20" s="43">
        <f>H19*COS($C20/180*PI())+K19*SIN($C20/180*PI())</f>
        <v>1</v>
      </c>
      <c r="I20" s="41">
        <f>I19*COS($C20/180*PI())+L19*SIN($C20/180*PI())</f>
        <v>0</v>
      </c>
      <c r="J20" s="41">
        <f>J19*COS($C20/180*PI())+M19*SIN($C20/180*PI())</f>
        <v>0</v>
      </c>
      <c r="K20" s="41">
        <f>-H19*SIN($C20/180*PI())+K19*COS($C20/180*PI())</f>
        <v>0</v>
      </c>
      <c r="L20" s="41">
        <f>-I19*SIN($C20/180*PI())+L19*COS($C20/180*PI())</f>
        <v>1</v>
      </c>
      <c r="M20" s="41">
        <f>-J19*SIN($C20/180*PI())+M19*COS($C20/180*PI())</f>
        <v>0</v>
      </c>
      <c r="N20" s="41">
        <f>N19</f>
        <v>0</v>
      </c>
      <c r="O20" s="41">
        <f>O19</f>
        <v>0</v>
      </c>
      <c r="P20" s="41">
        <f>P19</f>
        <v>1</v>
      </c>
      <c r="Q20" s="79">
        <f>SQRT(Q19^2+R19^2+S19^2)</f>
        <v>742.61834073769012</v>
      </c>
      <c r="R20" s="80" t="str">
        <f>IF(ABS(Q19)&gt;0,ATAN(R19/Q19)/PI()*180,"NA")</f>
        <v>NA</v>
      </c>
      <c r="S20" s="81">
        <f>IF((ABS(Q19)+ABS(R19))&gt;0,ATAN(S19/SQRT(Q19^2+R19^2))/PI()*180, "NA")</f>
        <v>86.216718308309041</v>
      </c>
    </row>
    <row r="21" spans="1:19" x14ac:dyDescent="0.25">
      <c r="A21" s="48">
        <v>5</v>
      </c>
      <c r="B21" s="30">
        <v>90</v>
      </c>
      <c r="C21" s="31"/>
      <c r="D21" s="31"/>
      <c r="E21" s="45">
        <v>0</v>
      </c>
      <c r="F21" s="32">
        <v>0</v>
      </c>
      <c r="G21" s="33">
        <v>200</v>
      </c>
      <c r="H21" s="25">
        <f>H20</f>
        <v>1</v>
      </c>
      <c r="I21" s="26">
        <f>I20</f>
        <v>0</v>
      </c>
      <c r="J21" s="26">
        <f>J20</f>
        <v>0</v>
      </c>
      <c r="K21" s="26">
        <f>K20*COS($B21/180*PI())+N20*SIN($B21/180*PI())</f>
        <v>0</v>
      </c>
      <c r="L21" s="26">
        <f>L20*COS($B21/180*PI())+O20*SIN($B21/180*PI())</f>
        <v>6.1257422745431001E-17</v>
      </c>
      <c r="M21" s="26">
        <f>M20*COS($B21/180*PI())+P20*SIN($B21/180*PI())</f>
        <v>1</v>
      </c>
      <c r="N21" s="26">
        <f>-K20*SIN($B21/180*PI())+N20*COS($B21/180*PI())</f>
        <v>0</v>
      </c>
      <c r="O21" s="26">
        <f>-L20*SIN($B21/180*PI())+O20*COS($B21/180*PI())</f>
        <v>-1</v>
      </c>
      <c r="P21" s="26">
        <f>-M20*SIN($B21/180*PI())+P20*COS($B21/180*PI())</f>
        <v>6.1257422745431001E-17</v>
      </c>
      <c r="Q21" s="45">
        <f>Q19+$E21*H20+$F21*K20+($D20+$G21)*N20</f>
        <v>0</v>
      </c>
      <c r="R21" s="32">
        <f>R19+$E21*I20+$F21*L20+($D20+$G21)*O20</f>
        <v>-48.999999999999986</v>
      </c>
      <c r="S21" s="33">
        <f>S19+$E21*J20+$F21*M20+($D20+$G21)*P20</f>
        <v>941</v>
      </c>
    </row>
    <row r="22" spans="1:19" x14ac:dyDescent="0.25">
      <c r="A22" s="50"/>
      <c r="B22" s="82"/>
      <c r="C22" s="39">
        <v>0</v>
      </c>
      <c r="D22" s="39">
        <v>0</v>
      </c>
      <c r="E22" s="47"/>
      <c r="F22" s="40"/>
      <c r="G22" s="42"/>
      <c r="H22" s="43">
        <f>H21*COS($C22/180*PI())+K21*SIN($C22/180*PI())</f>
        <v>1</v>
      </c>
      <c r="I22" s="41">
        <f>I21*COS($C22/180*PI())+L21*SIN($C22/180*PI())</f>
        <v>0</v>
      </c>
      <c r="J22" s="41">
        <f>J21*COS($C22/180*PI())+M21*SIN($C22/180*PI())</f>
        <v>0</v>
      </c>
      <c r="K22" s="41">
        <f>-H21*SIN($C22/180*PI())+K21*COS($C22/180*PI())</f>
        <v>0</v>
      </c>
      <c r="L22" s="41">
        <f>-I21*SIN($C22/180*PI())+L21*COS($C22/180*PI())</f>
        <v>6.1257422745431001E-17</v>
      </c>
      <c r="M22" s="41">
        <f>-J21*SIN($C22/180*PI())+M21*COS($C22/180*PI())</f>
        <v>1</v>
      </c>
      <c r="N22" s="41">
        <f>N21</f>
        <v>0</v>
      </c>
      <c r="O22" s="41">
        <f>O21</f>
        <v>-1</v>
      </c>
      <c r="P22" s="41">
        <f>P21</f>
        <v>6.1257422745431001E-17</v>
      </c>
      <c r="Q22" s="79">
        <f>SQRT(Q21^2+R21^2+S21^2)</f>
        <v>942.27490680798667</v>
      </c>
      <c r="R22" s="80" t="str">
        <f>IF(ABS(Q21)&gt;0,ATAN(R21/Q21)/PI()*180,"NA")</f>
        <v>NA</v>
      </c>
      <c r="S22" s="81">
        <f>IF((ABS(Q21)+ABS(R21))&gt;0,ATAN(S21/SQRT(Q21^2+R21^2))/PI()*180, "NA")</f>
        <v>87.019171316416305</v>
      </c>
    </row>
    <row r="23" spans="1:19" x14ac:dyDescent="0.25">
      <c r="A23" s="49">
        <v>6</v>
      </c>
      <c r="B23" s="34">
        <v>-90</v>
      </c>
      <c r="C23" s="35"/>
      <c r="D23" s="35"/>
      <c r="E23" s="46">
        <v>0</v>
      </c>
      <c r="F23" s="36">
        <v>65</v>
      </c>
      <c r="G23" s="37">
        <v>0</v>
      </c>
      <c r="H23" s="28">
        <f>H22</f>
        <v>1</v>
      </c>
      <c r="I23" s="29">
        <f>I22</f>
        <v>0</v>
      </c>
      <c r="J23" s="29">
        <f>J22</f>
        <v>0</v>
      </c>
      <c r="K23" s="29">
        <f>K22*COS($B23/180*PI())+N22*SIN($B23/180*PI())</f>
        <v>0</v>
      </c>
      <c r="L23" s="29">
        <f>L22*COS($B23/180*PI())+O22*SIN($B23/180*PI())</f>
        <v>1</v>
      </c>
      <c r="M23" s="29">
        <f>M22*COS($B23/180*PI())+P22*SIN($B23/180*PI())</f>
        <v>0</v>
      </c>
      <c r="N23" s="29">
        <f>-K22*SIN($B23/180*PI())+N22*COS($B23/180*PI())</f>
        <v>0</v>
      </c>
      <c r="O23" s="29">
        <f>-L22*SIN($B23/180*PI())+O22*COS($B23/180*PI())</f>
        <v>0</v>
      </c>
      <c r="P23" s="29">
        <f>-M22*SIN($B23/180*PI())+P22*COS($B23/180*PI())</f>
        <v>1</v>
      </c>
      <c r="Q23" s="45">
        <f>Q21+$E23*H22+$F23*K22+($D22+$G23)*N22</f>
        <v>0</v>
      </c>
      <c r="R23" s="32">
        <f>R21+$E23*I22+$F23*L22+($D22+$G23)*O22</f>
        <v>-48.999999999999979</v>
      </c>
      <c r="S23" s="33">
        <f>S21+$E23*J22+$F23*M22+($D22+$G23)*P22</f>
        <v>1006</v>
      </c>
    </row>
    <row r="24" spans="1:19" x14ac:dyDescent="0.25">
      <c r="A24" s="50"/>
      <c r="B24" s="38"/>
      <c r="C24" s="39">
        <v>0</v>
      </c>
      <c r="D24" s="39">
        <v>0</v>
      </c>
      <c r="E24" s="47"/>
      <c r="F24" s="40"/>
      <c r="G24" s="42"/>
      <c r="H24" s="43">
        <f>H23*COS($C24/180*PI())+K23*SIN($C24/180*PI())</f>
        <v>1</v>
      </c>
      <c r="I24" s="41">
        <f>I23*COS($C24/180*PI())+L23*SIN($C24/180*PI())</f>
        <v>0</v>
      </c>
      <c r="J24" s="41">
        <f>J23*COS($C24/180*PI())+M23*SIN($C24/180*PI())</f>
        <v>0</v>
      </c>
      <c r="K24" s="41">
        <f>-H23*SIN($C24/180*PI())+K23*COS($C24/180*PI())</f>
        <v>0</v>
      </c>
      <c r="L24" s="41">
        <f>-I23*SIN($C24/180*PI())+L23*COS($C24/180*PI())</f>
        <v>1</v>
      </c>
      <c r="M24" s="41">
        <f>-J23*SIN($C24/180*PI())+M23*COS($C24/180*PI())</f>
        <v>0</v>
      </c>
      <c r="N24" s="41">
        <f>N23</f>
        <v>0</v>
      </c>
      <c r="O24" s="41">
        <f>O23</f>
        <v>0</v>
      </c>
      <c r="P24" s="41">
        <f>P23</f>
        <v>1</v>
      </c>
      <c r="Q24" s="79">
        <f>SQRT(Q23^2+R23^2+S23^2)</f>
        <v>1007.1926330151547</v>
      </c>
      <c r="R24" s="80" t="str">
        <f>IF(ABS(Q23)&gt;0,ATAN(R23/Q23)/PI()*180,"NA")</f>
        <v>NA</v>
      </c>
      <c r="S24" s="81">
        <f>IF((ABS(Q23)+ABS(R23))&gt;0,ATAN(S23/SQRT(Q23^2+R23^2))/PI()*180, "NA")</f>
        <v>87.211455126020411</v>
      </c>
    </row>
    <row r="25" spans="1:19" x14ac:dyDescent="0.25">
      <c r="A25" t="s">
        <v>14</v>
      </c>
      <c r="C25" s="4"/>
      <c r="D25" s="4"/>
      <c r="E25" s="2">
        <v>0</v>
      </c>
      <c r="F25" s="2">
        <v>0</v>
      </c>
      <c r="G25" s="2">
        <v>0</v>
      </c>
      <c r="Q25" s="45">
        <f>Q23+$E25*H24+$F25*K24+($D24+$G25)*N24</f>
        <v>0</v>
      </c>
      <c r="R25" s="32">
        <f>R23+$E25*I24+$F25*L24+($D24+$G25)*O24</f>
        <v>-48.999999999999979</v>
      </c>
      <c r="S25" s="33">
        <f>S23+$E25*J24+$F25*M24+($D24+$G25)*P24</f>
        <v>1006</v>
      </c>
    </row>
    <row r="26" spans="1:19" x14ac:dyDescent="0.25">
      <c r="C26" s="4"/>
      <c r="D26" s="4"/>
      <c r="Q26" s="79">
        <f>SQRT(Q25^2+R25^2+S25^2)</f>
        <v>1007.1926330151547</v>
      </c>
      <c r="R26" s="80" t="str">
        <f>IF(ABS(Q25)&gt;0,ATAN(R25/Q25)/PI()*180,"NA")</f>
        <v>NA</v>
      </c>
      <c r="S26" s="81">
        <f>IF((ABS(Q25)+ABS(R25))&gt;0,ATAN(S25/SQRT(Q25^2+R25^2))/PI()*180, "NA")</f>
        <v>87.211455126020411</v>
      </c>
    </row>
    <row r="27" spans="1:19" x14ac:dyDescent="0.25">
      <c r="J27" s="53" t="s">
        <v>40</v>
      </c>
      <c r="K27" s="66">
        <v>6</v>
      </c>
      <c r="L27" t="s">
        <v>39</v>
      </c>
      <c r="M27"/>
      <c r="N27"/>
      <c r="O27"/>
      <c r="P27"/>
      <c r="Q27"/>
      <c r="R27"/>
      <c r="S27"/>
    </row>
    <row r="28" spans="1:19" x14ac:dyDescent="0.25">
      <c r="J28" s="53"/>
      <c r="K28" s="74"/>
      <c r="L28"/>
      <c r="M28"/>
      <c r="N28"/>
      <c r="O28"/>
      <c r="P28"/>
      <c r="Q28"/>
      <c r="R28"/>
      <c r="S28"/>
    </row>
    <row r="29" spans="1:19" x14ac:dyDescent="0.25">
      <c r="A29" s="52"/>
      <c r="C29" s="52" t="s">
        <v>33</v>
      </c>
      <c r="D29" s="3"/>
      <c r="E29" s="3"/>
      <c r="H29" s="52" t="s">
        <v>34</v>
      </c>
      <c r="L29"/>
      <c r="M29" s="68" t="s">
        <v>36</v>
      </c>
      <c r="P29"/>
      <c r="Q29"/>
      <c r="R29"/>
      <c r="S29"/>
    </row>
    <row r="30" spans="1:19" x14ac:dyDescent="0.25">
      <c r="A30" s="3"/>
      <c r="B30" s="3"/>
      <c r="C30" s="53"/>
      <c r="D30" s="53" t="s">
        <v>35</v>
      </c>
      <c r="E30" s="70">
        <f>K27-1</f>
        <v>5</v>
      </c>
      <c r="F30" s="3"/>
      <c r="I30" s="53" t="s">
        <v>35</v>
      </c>
      <c r="J30" s="70">
        <f>K27</f>
        <v>6</v>
      </c>
      <c r="L30"/>
      <c r="M30"/>
      <c r="N30" s="53" t="s">
        <v>35</v>
      </c>
      <c r="O30" s="67">
        <f>K27</f>
        <v>6</v>
      </c>
      <c r="P30"/>
      <c r="Q30"/>
      <c r="S30"/>
    </row>
    <row r="31" spans="1:19" x14ac:dyDescent="0.25">
      <c r="A31" s="3"/>
      <c r="D31" s="1" t="str">
        <f>"R1/"&amp;K27-1&amp;" Inverse"</f>
        <v>R1/5 Inverse</v>
      </c>
      <c r="E31"/>
      <c r="F31" s="3" t="str">
        <f>"P1/"&amp;K27-1</f>
        <v>P1/5</v>
      </c>
      <c r="I31" s="3" t="str">
        <f>"R1/"&amp;K27</f>
        <v>R1/6</v>
      </c>
      <c r="K31" s="3" t="str">
        <f>"P1/"&amp;K27</f>
        <v>P1/6</v>
      </c>
      <c r="L31"/>
      <c r="N31" s="3" t="str">
        <f>"R"&amp;K27</f>
        <v>R6</v>
      </c>
      <c r="P31" s="1" t="str">
        <f>"P"&amp;K27</f>
        <v>P6</v>
      </c>
      <c r="Q31"/>
      <c r="R31"/>
      <c r="S31"/>
    </row>
    <row r="32" spans="1:19" x14ac:dyDescent="0.25">
      <c r="A32" s="3"/>
      <c r="C32" s="45">
        <f>INDEX($H$13:$S$24,E30*2,1)</f>
        <v>1</v>
      </c>
      <c r="D32" s="32">
        <f>INDEX($H$13:$S$24,E30*2,2)</f>
        <v>0</v>
      </c>
      <c r="E32" s="32">
        <f>INDEX($H$13:$S$24,E30*2,3)</f>
        <v>0</v>
      </c>
      <c r="F32" s="54">
        <f>INDEX($Q$13:$S$24,E30*2-1,1)</f>
        <v>0</v>
      </c>
      <c r="H32" s="45">
        <f>INDEX($H$13:$S$24,J30*2,1)</f>
        <v>1</v>
      </c>
      <c r="I32" s="32">
        <f>INDEX($H$13:$S$24,J30*2,4)</f>
        <v>0</v>
      </c>
      <c r="J32" s="32">
        <f>INDEX($H$13:$S$24,J30*2,7)</f>
        <v>0</v>
      </c>
      <c r="K32" s="54">
        <f>INDEX($Q$13:$S$24,J30*2-1,1)</f>
        <v>0</v>
      </c>
      <c r="L32"/>
      <c r="M32" s="45">
        <f>INDEX(MMULT($C$32:$E$34,$H$32:$J$34),1,1)</f>
        <v>1</v>
      </c>
      <c r="N32" s="32">
        <f>INDEX(MMULT($C$32:$E$34,$H$32:$J$34),1,2)</f>
        <v>0</v>
      </c>
      <c r="O32" s="33">
        <f>INDEX(MMULT($C$32:$E$34,$H$32:$J$34),1,3)</f>
        <v>0</v>
      </c>
      <c r="P32" s="54">
        <f>(K32-F32)*C32+(K33-F33)*D32+(K34-F34)*E32</f>
        <v>0</v>
      </c>
      <c r="Q32"/>
      <c r="S32"/>
    </row>
    <row r="33" spans="1:19" x14ac:dyDescent="0.25">
      <c r="A33" s="3"/>
      <c r="C33" s="46">
        <f>INDEX($H$13:$S$24,E30*2,4)</f>
        <v>0</v>
      </c>
      <c r="D33" s="36">
        <f>INDEX($H$13:$S$24,E30*2,5)</f>
        <v>6.1257422745431001E-17</v>
      </c>
      <c r="E33" s="36">
        <f>INDEX($H$13:$S$24,E30*2,6)</f>
        <v>1</v>
      </c>
      <c r="F33" s="55">
        <f>INDEX($Q$13:$S$24,E30*2-1,2)</f>
        <v>-48.999999999999986</v>
      </c>
      <c r="G33" s="3" t="s">
        <v>37</v>
      </c>
      <c r="H33" s="46">
        <f>INDEX($H$13:$S$24,J30*2,2)</f>
        <v>0</v>
      </c>
      <c r="I33" s="36">
        <f>INDEX($H$13:$S$24,J30*2,5)</f>
        <v>1</v>
      </c>
      <c r="J33" s="36">
        <f>INDEX($H$13:$S$24,J30*2,8)</f>
        <v>0</v>
      </c>
      <c r="K33" s="55">
        <f>INDEX($Q$13:$S$24,J30*2-1,2)</f>
        <v>-48.999999999999979</v>
      </c>
      <c r="L33" s="71" t="s">
        <v>38</v>
      </c>
      <c r="M33" s="46">
        <f>INDEX(MMULT($C$32:$E$34,$H$32:$J$34),2,1)</f>
        <v>0</v>
      </c>
      <c r="N33" s="36">
        <f>INDEX(MMULT($C$32:$E$34,$H$32:$J$34),2,2)</f>
        <v>6.1257422745431001E-17</v>
      </c>
      <c r="O33" s="37">
        <f>INDEX(MMULT($C$32:$E$34,$H$32:$J$34),2,3)</f>
        <v>1</v>
      </c>
      <c r="P33" s="55">
        <f>(K32-F32)*C33+(K33-F33)*D33+(K34-F34)*E33</f>
        <v>65</v>
      </c>
      <c r="Q33"/>
      <c r="R33"/>
      <c r="S33"/>
    </row>
    <row r="34" spans="1:19" x14ac:dyDescent="0.25">
      <c r="A34" s="3"/>
      <c r="C34" s="47">
        <f>INDEX($H$13:$S$24,E30*2,7)</f>
        <v>0</v>
      </c>
      <c r="D34" s="40">
        <f>INDEX($H$13:$S$24,E30*2,8)</f>
        <v>-1</v>
      </c>
      <c r="E34" s="40">
        <f>INDEX($H$13:$S$24,E30*2,9)</f>
        <v>6.1257422745431001E-17</v>
      </c>
      <c r="F34" s="56">
        <f>INDEX($Q$13:$S$24,E30*2-1,3)</f>
        <v>941</v>
      </c>
      <c r="H34" s="47">
        <f>INDEX($H$13:$S$24,J30*2,3)</f>
        <v>0</v>
      </c>
      <c r="I34" s="40">
        <f>INDEX($H$13:$S$24,J30*2,6)</f>
        <v>0</v>
      </c>
      <c r="J34" s="40">
        <f>INDEX($H$13:$S$24,J30*2,9)</f>
        <v>1</v>
      </c>
      <c r="K34" s="56">
        <f>INDEX($Q$13:$S$24,J30*2-1,3)</f>
        <v>1006</v>
      </c>
      <c r="L34"/>
      <c r="M34" s="47">
        <f>INDEX(MMULT($C$32:$E$34,$H$32:$J$34),3,1)</f>
        <v>0</v>
      </c>
      <c r="N34" s="40">
        <f>INDEX(MMULT($C$32:$E$34,$H$32:$J$34),3,2)</f>
        <v>-1</v>
      </c>
      <c r="O34" s="42">
        <f>INDEX(MMULT($C$32:$E$34,$H$32:$J$34),3,3)</f>
        <v>6.1257422745431001E-17</v>
      </c>
      <c r="P34" s="56">
        <f>(K32-F32)*C34+(K33-F33)*D34+(K34-F34)*E34</f>
        <v>-3.1236948791479868E-15</v>
      </c>
      <c r="Q34"/>
      <c r="R34"/>
      <c r="S34"/>
    </row>
    <row r="35" spans="1:19" x14ac:dyDescent="0.25">
      <c r="A35" s="3"/>
      <c r="B35" s="3"/>
      <c r="C35" s="3"/>
      <c r="D35" s="3"/>
      <c r="E35" s="3"/>
      <c r="F35" s="3"/>
      <c r="H35" s="36"/>
      <c r="I35" s="36"/>
      <c r="J35" s="36"/>
      <c r="K35" s="36"/>
      <c r="L35"/>
      <c r="M35" s="72"/>
      <c r="O35"/>
      <c r="P35" s="73" t="str">
        <f>"P"&amp;K27&amp;"=(R1/"&amp;K27-1&amp;" Inverse)X[("&amp;"P1/"&amp;K27&amp;")-(P1/"&amp;K27-1&amp;")]"</f>
        <v>P6=(R1/5 Inverse)X[(P1/6)-(P1/5)]</v>
      </c>
      <c r="Q35"/>
      <c r="S35"/>
    </row>
    <row r="36" spans="1:19" x14ac:dyDescent="0.25">
      <c r="A36" s="3"/>
      <c r="B36" s="3"/>
      <c r="C36" s="3"/>
      <c r="D36" s="3"/>
      <c r="E36" s="3"/>
      <c r="F36" s="3"/>
      <c r="H36" s="2"/>
      <c r="I36" s="2"/>
      <c r="J36"/>
      <c r="K36"/>
      <c r="L36"/>
      <c r="M36"/>
      <c r="N36"/>
      <c r="O36"/>
      <c r="P36" s="73"/>
      <c r="Q36"/>
      <c r="R36"/>
      <c r="S36" s="69" t="s">
        <v>49</v>
      </c>
    </row>
    <row r="37" spans="1:19" x14ac:dyDescent="0.25">
      <c r="A37" s="3"/>
      <c r="B37" s="3"/>
      <c r="C37" s="3"/>
      <c r="D37" s="3"/>
      <c r="E37" s="3"/>
      <c r="F37" s="3"/>
      <c r="H37" s="2"/>
      <c r="I37" s="2"/>
      <c r="J37"/>
      <c r="K37"/>
      <c r="L37"/>
      <c r="M37"/>
      <c r="N37"/>
      <c r="O37"/>
      <c r="P37"/>
      <c r="Q37"/>
      <c r="R37"/>
      <c r="S37"/>
    </row>
    <row r="38" spans="1:19" x14ac:dyDescent="0.25">
      <c r="A38" s="3"/>
      <c r="B38" s="3"/>
      <c r="C38" s="3"/>
      <c r="D38" s="3"/>
      <c r="E38" s="3"/>
      <c r="F38" s="3"/>
      <c r="H38" s="2"/>
      <c r="I38" s="2"/>
      <c r="J38"/>
      <c r="K38"/>
      <c r="L38"/>
      <c r="M38"/>
      <c r="N38"/>
      <c r="O38"/>
      <c r="P38"/>
      <c r="Q38"/>
      <c r="R38"/>
      <c r="S38"/>
    </row>
    <row r="39" spans="1:19" x14ac:dyDescent="0.25">
      <c r="A39" s="3"/>
      <c r="B39" s="3"/>
      <c r="C39" s="3"/>
      <c r="D39" s="3"/>
      <c r="E39" s="3"/>
      <c r="F39" s="3"/>
      <c r="H39" s="2"/>
      <c r="I39" s="2"/>
      <c r="J39"/>
      <c r="K39"/>
      <c r="L39"/>
      <c r="M39"/>
      <c r="N39"/>
      <c r="O39"/>
      <c r="P39"/>
      <c r="Q39"/>
      <c r="R39"/>
      <c r="S39"/>
    </row>
    <row r="40" spans="1:19" x14ac:dyDescent="0.25">
      <c r="A40" s="3"/>
      <c r="B40" s="3"/>
      <c r="C40" s="3"/>
      <c r="D40" s="3"/>
      <c r="E40" s="3"/>
      <c r="F40" s="3"/>
      <c r="H40" s="2"/>
      <c r="I40" s="2"/>
      <c r="J40"/>
      <c r="K40"/>
      <c r="L40"/>
      <c r="M40"/>
      <c r="N40"/>
      <c r="O40"/>
      <c r="P40"/>
      <c r="Q40"/>
      <c r="R40"/>
      <c r="S40"/>
    </row>
    <row r="41" spans="1:19" x14ac:dyDescent="0.25">
      <c r="A41" s="3"/>
      <c r="B41" s="3"/>
      <c r="C41" s="3"/>
      <c r="D41" s="3"/>
      <c r="E41" s="3"/>
      <c r="F41" s="3"/>
      <c r="H41" s="2"/>
      <c r="I41" s="2"/>
      <c r="J41"/>
      <c r="K41"/>
      <c r="L41"/>
      <c r="M41"/>
      <c r="N41"/>
      <c r="O41"/>
      <c r="P41"/>
      <c r="Q41"/>
      <c r="R41"/>
      <c r="S41"/>
    </row>
    <row r="42" spans="1:19" x14ac:dyDescent="0.25">
      <c r="A42" s="3"/>
      <c r="B42" s="3"/>
      <c r="C42" s="3"/>
      <c r="D42" s="3"/>
      <c r="E42" s="3"/>
      <c r="F42" s="3"/>
      <c r="H42" s="2"/>
      <c r="I42" s="2"/>
      <c r="J42"/>
      <c r="K42"/>
      <c r="L42"/>
      <c r="M42"/>
      <c r="N42"/>
      <c r="O42"/>
      <c r="P42"/>
      <c r="Q42"/>
      <c r="R42"/>
      <c r="S42"/>
    </row>
    <row r="43" spans="1:19" x14ac:dyDescent="0.25">
      <c r="A43" s="3"/>
      <c r="B43" s="3"/>
      <c r="C43" s="3"/>
      <c r="D43" s="3"/>
      <c r="E43" s="3"/>
      <c r="F43" s="3"/>
      <c r="H43" s="2"/>
      <c r="I43" s="2"/>
      <c r="J43"/>
      <c r="K43"/>
      <c r="L43"/>
      <c r="M43"/>
      <c r="N43"/>
      <c r="O43"/>
      <c r="P43"/>
      <c r="Q43"/>
      <c r="R43"/>
      <c r="S43"/>
    </row>
    <row r="44" spans="1:19" x14ac:dyDescent="0.25">
      <c r="A44" s="3"/>
      <c r="B44" s="3"/>
      <c r="C44" s="3"/>
      <c r="D44" s="3"/>
      <c r="E44" s="3"/>
      <c r="F44" s="3"/>
      <c r="H44" s="2"/>
      <c r="I44" s="2"/>
      <c r="J44"/>
      <c r="K44"/>
      <c r="L44"/>
      <c r="M44"/>
      <c r="N44"/>
      <c r="O44"/>
      <c r="P44"/>
      <c r="Q44"/>
      <c r="R44"/>
      <c r="S4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topLeftCell="A5" workbookViewId="0">
      <selection activeCell="K28" sqref="K28"/>
    </sheetView>
  </sheetViews>
  <sheetFormatPr defaultRowHeight="15" x14ac:dyDescent="0.25"/>
  <cols>
    <col min="1" max="4" width="8.7109375" customWidth="1"/>
    <col min="5" max="7" width="8.7109375" style="2" customWidth="1"/>
    <col min="8" max="16" width="8.7109375" style="3" customWidth="1"/>
    <col min="17" max="19" width="8.7109375" style="2" customWidth="1"/>
  </cols>
  <sheetData>
    <row r="1" spans="1:19" x14ac:dyDescent="0.25">
      <c r="I1" s="3" t="s">
        <v>50</v>
      </c>
    </row>
    <row r="2" spans="1:19" x14ac:dyDescent="0.25">
      <c r="B2" s="2"/>
      <c r="C2" s="2"/>
      <c r="D2" s="2"/>
      <c r="E2" s="3"/>
      <c r="F2" s="3"/>
      <c r="G2" s="3"/>
      <c r="J2"/>
      <c r="K2"/>
      <c r="L2" t="s">
        <v>47</v>
      </c>
      <c r="M2"/>
      <c r="N2"/>
      <c r="O2"/>
      <c r="P2"/>
      <c r="R2"/>
      <c r="S2"/>
    </row>
    <row r="3" spans="1:19" x14ac:dyDescent="0.25">
      <c r="D3" s="2"/>
      <c r="E3" s="3" t="s">
        <v>23</v>
      </c>
      <c r="G3" s="3"/>
      <c r="I3" s="3" t="s">
        <v>25</v>
      </c>
      <c r="L3" s="3" t="s">
        <v>46</v>
      </c>
      <c r="N3"/>
      <c r="O3" s="1" t="s">
        <v>45</v>
      </c>
      <c r="P3"/>
      <c r="R3"/>
      <c r="S3"/>
    </row>
    <row r="4" spans="1:19" x14ac:dyDescent="0.25">
      <c r="D4" s="8">
        <v>1</v>
      </c>
      <c r="E4" s="9">
        <v>0</v>
      </c>
      <c r="F4" s="10">
        <v>0</v>
      </c>
      <c r="G4" s="3"/>
      <c r="H4" s="16" t="s">
        <v>21</v>
      </c>
      <c r="I4" s="17" t="s">
        <v>22</v>
      </c>
      <c r="J4" s="18">
        <v>0</v>
      </c>
      <c r="L4" s="98">
        <v>0</v>
      </c>
      <c r="N4" s="57" t="s">
        <v>0</v>
      </c>
      <c r="O4" s="58" t="s">
        <v>3</v>
      </c>
      <c r="P4" s="59" t="s">
        <v>6</v>
      </c>
      <c r="R4"/>
      <c r="S4"/>
    </row>
    <row r="5" spans="1:19" x14ac:dyDescent="0.25">
      <c r="D5" s="11">
        <v>0</v>
      </c>
      <c r="E5" s="7" t="s">
        <v>15</v>
      </c>
      <c r="F5" s="12" t="s">
        <v>17</v>
      </c>
      <c r="G5" s="3"/>
      <c r="H5" s="19" t="s">
        <v>26</v>
      </c>
      <c r="I5" s="20" t="s">
        <v>21</v>
      </c>
      <c r="J5" s="21">
        <v>0</v>
      </c>
      <c r="L5" s="99">
        <v>0</v>
      </c>
      <c r="N5" s="60" t="s">
        <v>1</v>
      </c>
      <c r="O5" s="61" t="s">
        <v>5</v>
      </c>
      <c r="P5" s="62" t="s">
        <v>7</v>
      </c>
      <c r="R5"/>
      <c r="S5"/>
    </row>
    <row r="6" spans="1:19" x14ac:dyDescent="0.25">
      <c r="D6" s="13">
        <v>0</v>
      </c>
      <c r="E6" s="14" t="s">
        <v>16</v>
      </c>
      <c r="F6" s="15" t="s">
        <v>15</v>
      </c>
      <c r="G6" s="3"/>
      <c r="H6" s="22">
        <v>0</v>
      </c>
      <c r="I6" s="23">
        <v>0</v>
      </c>
      <c r="J6" s="24">
        <v>1</v>
      </c>
      <c r="L6" s="100" t="s">
        <v>48</v>
      </c>
      <c r="N6" s="63" t="s">
        <v>2</v>
      </c>
      <c r="O6" s="64" t="s">
        <v>4</v>
      </c>
      <c r="P6" s="65" t="s">
        <v>8</v>
      </c>
      <c r="R6"/>
      <c r="S6"/>
    </row>
    <row r="7" spans="1:19" x14ac:dyDescent="0.25">
      <c r="B7" s="7"/>
      <c r="C7" s="7"/>
      <c r="D7" s="7"/>
      <c r="E7" s="7"/>
      <c r="F7" s="3"/>
      <c r="G7" s="20"/>
      <c r="H7" s="20"/>
      <c r="I7" s="20"/>
      <c r="K7"/>
      <c r="L7"/>
      <c r="M7"/>
      <c r="N7"/>
      <c r="O7"/>
      <c r="P7"/>
      <c r="Q7"/>
      <c r="R7"/>
      <c r="S7"/>
    </row>
    <row r="8" spans="1:19" x14ac:dyDescent="0.25">
      <c r="B8" s="57" t="s">
        <v>18</v>
      </c>
      <c r="C8" s="59" t="s">
        <v>20</v>
      </c>
      <c r="D8" s="59" t="s">
        <v>20</v>
      </c>
      <c r="P8"/>
      <c r="Q8" s="40"/>
      <c r="R8" s="51" t="s">
        <v>28</v>
      </c>
      <c r="S8" s="40"/>
    </row>
    <row r="9" spans="1:19" x14ac:dyDescent="0.25">
      <c r="B9" s="60" t="s">
        <v>19</v>
      </c>
      <c r="C9" s="62" t="s">
        <v>19</v>
      </c>
      <c r="D9" s="62" t="s">
        <v>19</v>
      </c>
      <c r="E9" s="92"/>
      <c r="F9" s="93" t="s">
        <v>32</v>
      </c>
      <c r="G9" s="94"/>
      <c r="H9" s="95"/>
      <c r="I9" s="93"/>
      <c r="J9" s="93"/>
      <c r="K9" s="93"/>
      <c r="L9" s="93" t="s">
        <v>27</v>
      </c>
      <c r="M9" s="93"/>
      <c r="N9" s="93"/>
      <c r="O9" s="93"/>
      <c r="P9" s="96"/>
      <c r="Q9" s="83" t="s">
        <v>9</v>
      </c>
      <c r="R9" s="84" t="s">
        <v>10</v>
      </c>
      <c r="S9" s="85" t="s">
        <v>11</v>
      </c>
    </row>
    <row r="10" spans="1:19" s="6" customFormat="1" x14ac:dyDescent="0.25">
      <c r="A10" s="91" t="s">
        <v>24</v>
      </c>
      <c r="B10" s="89" t="s">
        <v>12</v>
      </c>
      <c r="C10" s="90" t="s">
        <v>13</v>
      </c>
      <c r="D10" s="90" t="s">
        <v>44</v>
      </c>
      <c r="E10" s="84" t="s">
        <v>29</v>
      </c>
      <c r="F10" s="84" t="s">
        <v>30</v>
      </c>
      <c r="G10" s="85" t="s">
        <v>31</v>
      </c>
      <c r="H10" s="83" t="s">
        <v>0</v>
      </c>
      <c r="I10" s="84" t="s">
        <v>1</v>
      </c>
      <c r="J10" s="84" t="s">
        <v>2</v>
      </c>
      <c r="K10" s="84" t="s">
        <v>3</v>
      </c>
      <c r="L10" s="84" t="s">
        <v>5</v>
      </c>
      <c r="M10" s="84" t="s">
        <v>4</v>
      </c>
      <c r="N10" s="84" t="s">
        <v>6</v>
      </c>
      <c r="O10" s="84" t="s">
        <v>7</v>
      </c>
      <c r="P10" s="85" t="s">
        <v>8</v>
      </c>
      <c r="Q10" s="86" t="s">
        <v>41</v>
      </c>
      <c r="R10" s="87" t="s">
        <v>42</v>
      </c>
      <c r="S10" s="88" t="s">
        <v>43</v>
      </c>
    </row>
    <row r="11" spans="1:19" x14ac:dyDescent="0.25">
      <c r="A11" s="5">
        <v>0</v>
      </c>
      <c r="B11" s="75">
        <v>0</v>
      </c>
      <c r="C11" s="76"/>
      <c r="D11" s="97"/>
      <c r="E11" s="2">
        <v>0</v>
      </c>
      <c r="F11" s="2">
        <v>0</v>
      </c>
      <c r="G11" s="2">
        <v>0</v>
      </c>
      <c r="H11" s="25">
        <v>1</v>
      </c>
      <c r="I11" s="26">
        <v>0</v>
      </c>
      <c r="J11" s="26">
        <v>0</v>
      </c>
      <c r="K11" s="26">
        <v>0</v>
      </c>
      <c r="L11" s="26">
        <v>1</v>
      </c>
      <c r="M11" s="26">
        <v>0</v>
      </c>
      <c r="N11" s="26">
        <v>0</v>
      </c>
      <c r="O11" s="26">
        <v>0</v>
      </c>
      <c r="P11" s="27">
        <v>1</v>
      </c>
      <c r="Q11" s="45">
        <v>0</v>
      </c>
      <c r="R11" s="32">
        <v>0</v>
      </c>
      <c r="S11" s="33">
        <v>0</v>
      </c>
    </row>
    <row r="12" spans="1:19" x14ac:dyDescent="0.25">
      <c r="A12" s="5"/>
      <c r="B12" s="77"/>
      <c r="C12" s="78">
        <v>0</v>
      </c>
      <c r="D12" s="35">
        <v>0</v>
      </c>
      <c r="H12" s="43">
        <f>H11*COS($C12/180*PI())+K11*SIN($C12/180*PI())</f>
        <v>1</v>
      </c>
      <c r="I12" s="41">
        <f>I11*COS($C12/180*PI())+L11*SIN($C12/180*PI())</f>
        <v>0</v>
      </c>
      <c r="J12" s="41">
        <f>J11*COS($C12/180*PI())+M11*SIN($C12/180*PI())</f>
        <v>0</v>
      </c>
      <c r="K12" s="41">
        <f>-H11*SIN($C12/180*PI())+K11*COS($C12/180*PI())</f>
        <v>0</v>
      </c>
      <c r="L12" s="41">
        <f>-I11*SIN($C12/180*PI())+L11*COS($C12/180*PI())</f>
        <v>1</v>
      </c>
      <c r="M12" s="41">
        <f>-J11*SIN($C12/180*PI())+M11*COS($C12/180*PI())</f>
        <v>0</v>
      </c>
      <c r="N12" s="41">
        <f>N11</f>
        <v>0</v>
      </c>
      <c r="O12" s="41">
        <f>O11</f>
        <v>0</v>
      </c>
      <c r="P12" s="44">
        <f>P11</f>
        <v>1</v>
      </c>
      <c r="Q12" s="46"/>
      <c r="R12" s="36"/>
      <c r="S12" s="37"/>
    </row>
    <row r="13" spans="1:19" x14ac:dyDescent="0.25">
      <c r="A13" s="48">
        <v>1</v>
      </c>
      <c r="B13" s="30">
        <v>0</v>
      </c>
      <c r="C13" s="31"/>
      <c r="D13" s="31"/>
      <c r="E13" s="45">
        <v>0</v>
      </c>
      <c r="F13" s="32">
        <v>0</v>
      </c>
      <c r="G13" s="33">
        <v>110</v>
      </c>
      <c r="H13" s="25">
        <f>H12</f>
        <v>1</v>
      </c>
      <c r="I13" s="26">
        <f>I12</f>
        <v>0</v>
      </c>
      <c r="J13" s="26">
        <f>J12</f>
        <v>0</v>
      </c>
      <c r="K13" s="26">
        <f>K12*COS($B13/180*PI())+N12*SIN($B13/180*PI())</f>
        <v>0</v>
      </c>
      <c r="L13" s="26">
        <f>L12*COS($B13/180*PI())+O12*SIN($B13/180*PI())</f>
        <v>1</v>
      </c>
      <c r="M13" s="26">
        <f>M12*COS($B13/180*PI())+P12*SIN($B13/180*PI())</f>
        <v>0</v>
      </c>
      <c r="N13" s="26">
        <f>-K12*SIN($B13/180*PI())+N12*COS($B13/180*PI())</f>
        <v>0</v>
      </c>
      <c r="O13" s="26">
        <f>-L12*SIN($B13/180*PI())+O12*COS($B13/180*PI())</f>
        <v>0</v>
      </c>
      <c r="P13" s="26">
        <f>-M12*SIN($B13/180*PI())+P12*COS($B13/180*PI())</f>
        <v>1</v>
      </c>
      <c r="Q13" s="45">
        <f>Q11+$E13*H12+$F13*K12+($D12+$G13)*N12</f>
        <v>0</v>
      </c>
      <c r="R13" s="32">
        <f>R11+$E13*I12+$F13*L12+($D12+$G13)*O12</f>
        <v>0</v>
      </c>
      <c r="S13" s="33">
        <f>S11+$E13*J12+$F13*M12+($D12+$G13)*P12</f>
        <v>110</v>
      </c>
    </row>
    <row r="14" spans="1:19" x14ac:dyDescent="0.25">
      <c r="A14" s="50"/>
      <c r="B14" s="82"/>
      <c r="C14" s="39">
        <v>0</v>
      </c>
      <c r="D14" s="39">
        <v>0</v>
      </c>
      <c r="E14" s="47"/>
      <c r="F14" s="40"/>
      <c r="G14" s="42"/>
      <c r="H14" s="43">
        <f>H13*COS($C14/180*PI())+K13*SIN($C14/180*PI())</f>
        <v>1</v>
      </c>
      <c r="I14" s="41">
        <f>I13*COS($C14/180*PI())+L13*SIN($C14/180*PI())</f>
        <v>0</v>
      </c>
      <c r="J14" s="41">
        <f>J13*COS($C14/180*PI())+M13*SIN($C14/180*PI())</f>
        <v>0</v>
      </c>
      <c r="K14" s="41">
        <f>-H13*SIN($C14/180*PI())+K13*COS($C14/180*PI())</f>
        <v>0</v>
      </c>
      <c r="L14" s="41">
        <f>-I13*SIN($C14/180*PI())+L13*COS($C14/180*PI())</f>
        <v>1</v>
      </c>
      <c r="M14" s="41">
        <f>-J13*SIN($C14/180*PI())+M13*COS($C14/180*PI())</f>
        <v>0</v>
      </c>
      <c r="N14" s="41">
        <f>N13</f>
        <v>0</v>
      </c>
      <c r="O14" s="41">
        <f>O13</f>
        <v>0</v>
      </c>
      <c r="P14" s="41">
        <f>P13</f>
        <v>1</v>
      </c>
      <c r="Q14" s="79">
        <f>SQRT(Q13^2+R13^2+S13^2)</f>
        <v>110</v>
      </c>
      <c r="R14" s="80" t="str">
        <f>IF(ABS(Q13)&gt;0,ATAN(R13/Q13)/PI()*180,"NA")</f>
        <v>NA</v>
      </c>
      <c r="S14" s="81" t="str">
        <f>IF((ABS(Q13)+ABS(R13))&gt;0,ATAN(S13/SQRT(Q13^2+R13^2))/PI()*180, "NA")</f>
        <v>NA</v>
      </c>
    </row>
    <row r="15" spans="1:19" x14ac:dyDescent="0.25">
      <c r="A15" s="48">
        <v>2</v>
      </c>
      <c r="B15" s="30">
        <v>-90</v>
      </c>
      <c r="C15" s="31"/>
      <c r="D15" s="31"/>
      <c r="E15" s="45">
        <v>150</v>
      </c>
      <c r="F15" s="32">
        <v>0</v>
      </c>
      <c r="G15" s="33">
        <v>190</v>
      </c>
      <c r="H15" s="25">
        <f>H14</f>
        <v>1</v>
      </c>
      <c r="I15" s="26">
        <f>I14</f>
        <v>0</v>
      </c>
      <c r="J15" s="26">
        <f>J14</f>
        <v>0</v>
      </c>
      <c r="K15" s="26">
        <f>K14*COS($B15/180*PI())+N14*SIN($B15/180*PI())</f>
        <v>0</v>
      </c>
      <c r="L15" s="26">
        <f>L14*COS($B15/180*PI())+O14*SIN($B15/180*PI())</f>
        <v>6.1257422745431001E-17</v>
      </c>
      <c r="M15" s="26">
        <f>M14*COS($B15/180*PI())+P14*SIN($B15/180*PI())</f>
        <v>-1</v>
      </c>
      <c r="N15" s="26">
        <f>-K14*SIN($B15/180*PI())+N14*COS($B15/180*PI())</f>
        <v>0</v>
      </c>
      <c r="O15" s="26">
        <f>-L14*SIN($B15/180*PI())+O14*COS($B15/180*PI())</f>
        <v>1</v>
      </c>
      <c r="P15" s="26">
        <f>-M14*SIN($B15/180*PI())+P14*COS($B15/180*PI())</f>
        <v>6.1257422745431001E-17</v>
      </c>
      <c r="Q15" s="45">
        <f>Q13+$E15*H14+$F15*K14+($D14+$G15)*N14</f>
        <v>150</v>
      </c>
      <c r="R15" s="32">
        <f>R13+$E15*I14+$F15*L14+($D14+$G15)*O14</f>
        <v>0</v>
      </c>
      <c r="S15" s="33">
        <f>S13+$E15*J14+$F15*M14+($D14+$G15)*P14</f>
        <v>300</v>
      </c>
    </row>
    <row r="16" spans="1:19" x14ac:dyDescent="0.25">
      <c r="A16" s="50"/>
      <c r="B16" s="82"/>
      <c r="C16" s="39">
        <v>0</v>
      </c>
      <c r="D16" s="39">
        <v>0</v>
      </c>
      <c r="E16" s="47"/>
      <c r="F16" s="40"/>
      <c r="G16" s="42"/>
      <c r="H16" s="43">
        <f>H15*COS($C16/180*PI())+K15*SIN($C16/180*PI())</f>
        <v>1</v>
      </c>
      <c r="I16" s="41">
        <f>I15*COS($C16/180*PI())+L15*SIN($C16/180*PI())</f>
        <v>0</v>
      </c>
      <c r="J16" s="41">
        <f>J15*COS($C16/180*PI())+M15*SIN($C16/180*PI())</f>
        <v>0</v>
      </c>
      <c r="K16" s="41">
        <f>-H15*SIN($C16/180*PI())+K15*COS($C16/180*PI())</f>
        <v>0</v>
      </c>
      <c r="L16" s="41">
        <f>-I15*SIN($C16/180*PI())+L15*COS($C16/180*PI())</f>
        <v>6.1257422745431001E-17</v>
      </c>
      <c r="M16" s="41">
        <f>-J15*SIN($C16/180*PI())+M15*COS($C16/180*PI())</f>
        <v>-1</v>
      </c>
      <c r="N16" s="41">
        <f>N15</f>
        <v>0</v>
      </c>
      <c r="O16" s="41">
        <f>O15</f>
        <v>1</v>
      </c>
      <c r="P16" s="41">
        <f>P15</f>
        <v>6.1257422745431001E-17</v>
      </c>
      <c r="Q16" s="79">
        <f>SQRT(Q15^2+R15^2+S15^2)</f>
        <v>335.41019662496848</v>
      </c>
      <c r="R16" s="80">
        <f>IF(ABS(Q15)&gt;0,ATAN(R15/Q15)/PI()*180,"NA")</f>
        <v>0</v>
      </c>
      <c r="S16" s="81">
        <f>IF((ABS(Q15)+ABS(R15))&gt;0,ATAN(S15/SQRT(Q15^2+R15^2))/PI()*180, "NA")</f>
        <v>63.43494882292201</v>
      </c>
    </row>
    <row r="17" spans="1:19" x14ac:dyDescent="0.25">
      <c r="A17" s="48">
        <v>3</v>
      </c>
      <c r="B17" s="30">
        <v>0</v>
      </c>
      <c r="C17" s="31"/>
      <c r="D17" s="31"/>
      <c r="E17" s="45">
        <v>0</v>
      </c>
      <c r="F17" s="32">
        <v>-260</v>
      </c>
      <c r="G17" s="33">
        <v>0</v>
      </c>
      <c r="H17" s="25">
        <f>H16</f>
        <v>1</v>
      </c>
      <c r="I17" s="26">
        <f>I16</f>
        <v>0</v>
      </c>
      <c r="J17" s="26">
        <f>J16</f>
        <v>0</v>
      </c>
      <c r="K17" s="26">
        <f>K16*COS($B17/180*PI())+N16*SIN($B17/180*PI())</f>
        <v>0</v>
      </c>
      <c r="L17" s="26">
        <f>L16*COS($B17/180*PI())+O16*SIN($B17/180*PI())</f>
        <v>6.1257422745431001E-17</v>
      </c>
      <c r="M17" s="26">
        <f>M16*COS($B17/180*PI())+P16*SIN($B17/180*PI())</f>
        <v>-1</v>
      </c>
      <c r="N17" s="26">
        <f>-K16*SIN($B17/180*PI())+N16*COS($B17/180*PI())</f>
        <v>0</v>
      </c>
      <c r="O17" s="26">
        <f>-L16*SIN($B17/180*PI())+O16*COS($B17/180*PI())</f>
        <v>1</v>
      </c>
      <c r="P17" s="26">
        <f>-M16*SIN($B17/180*PI())+P16*COS($B17/180*PI())</f>
        <v>6.1257422745431001E-17</v>
      </c>
      <c r="Q17" s="45">
        <f>Q15+$E17*H16+$F17*K16+($D16+$G17)*N16</f>
        <v>150</v>
      </c>
      <c r="R17" s="32">
        <f>R15+$E17*I16+$F17*L16+($D16+$G17)*O16</f>
        <v>-1.592692991381206E-14</v>
      </c>
      <c r="S17" s="33">
        <f>S15+$E17*J16+$F17*M16+($D16+$G17)*P16</f>
        <v>560</v>
      </c>
    </row>
    <row r="18" spans="1:19" x14ac:dyDescent="0.25">
      <c r="A18" s="50"/>
      <c r="B18" s="82"/>
      <c r="C18" s="39">
        <v>0</v>
      </c>
      <c r="D18" s="39">
        <v>0</v>
      </c>
      <c r="E18" s="47"/>
      <c r="F18" s="40"/>
      <c r="G18" s="42"/>
      <c r="H18" s="43">
        <f>H17*COS($C18/180*PI())+K17*SIN($C18/180*PI())</f>
        <v>1</v>
      </c>
      <c r="I18" s="41">
        <f>I17*COS($C18/180*PI())+L17*SIN($C18/180*PI())</f>
        <v>0</v>
      </c>
      <c r="J18" s="41">
        <f>J17*COS($C18/180*PI())+M17*SIN($C18/180*PI())</f>
        <v>0</v>
      </c>
      <c r="K18" s="41">
        <f>-H17*SIN($C18/180*PI())+K17*COS($C18/180*PI())</f>
        <v>0</v>
      </c>
      <c r="L18" s="41">
        <f>-I17*SIN($C18/180*PI())+L17*COS($C18/180*PI())</f>
        <v>6.1257422745431001E-17</v>
      </c>
      <c r="M18" s="41">
        <f>-J17*SIN($C18/180*PI())+M17*COS($C18/180*PI())</f>
        <v>-1</v>
      </c>
      <c r="N18" s="41">
        <f>N17</f>
        <v>0</v>
      </c>
      <c r="O18" s="41">
        <f>O17</f>
        <v>1</v>
      </c>
      <c r="P18" s="41">
        <f>P17</f>
        <v>6.1257422745431001E-17</v>
      </c>
      <c r="Q18" s="79">
        <f>SQRT(Q17^2+R17^2+S17^2)</f>
        <v>579.7413216254298</v>
      </c>
      <c r="R18" s="80">
        <f>IF(ABS(Q17)&gt;0,ATAN(R17/Q17)/PI()*180,"NA")</f>
        <v>-6.0836390977472741E-15</v>
      </c>
      <c r="S18" s="81">
        <f>IF((ABS(Q17)+ABS(R17))&gt;0,ATAN(S17/SQRT(Q17^2+R17^2))/PI()*180, "NA")</f>
        <v>75.004920870824023</v>
      </c>
    </row>
    <row r="19" spans="1:19" x14ac:dyDescent="0.25">
      <c r="A19" s="48">
        <v>4</v>
      </c>
      <c r="B19" s="30">
        <v>90</v>
      </c>
      <c r="C19" s="31"/>
      <c r="D19" s="31"/>
      <c r="E19" s="45">
        <v>-60</v>
      </c>
      <c r="F19" s="32">
        <v>-50</v>
      </c>
      <c r="G19" s="33">
        <v>0</v>
      </c>
      <c r="H19" s="25">
        <f>H18</f>
        <v>1</v>
      </c>
      <c r="I19" s="26">
        <f>I18</f>
        <v>0</v>
      </c>
      <c r="J19" s="26">
        <f>J18</f>
        <v>0</v>
      </c>
      <c r="K19" s="26">
        <f>K18*COS($B19/180*PI())+N18*SIN($B19/180*PI())</f>
        <v>0</v>
      </c>
      <c r="L19" s="26">
        <f>L18*COS($B19/180*PI())+O18*SIN($B19/180*PI())</f>
        <v>1</v>
      </c>
      <c r="M19" s="26">
        <f>M18*COS($B19/180*PI())+P18*SIN($B19/180*PI())</f>
        <v>0</v>
      </c>
      <c r="N19" s="26">
        <f>-K18*SIN($B19/180*PI())+N18*COS($B19/180*PI())</f>
        <v>0</v>
      </c>
      <c r="O19" s="26">
        <f>-L18*SIN($B19/180*PI())+O18*COS($B19/180*PI())</f>
        <v>0</v>
      </c>
      <c r="P19" s="26">
        <f>-M18*SIN($B19/180*PI())+P18*COS($B19/180*PI())</f>
        <v>1</v>
      </c>
      <c r="Q19" s="45">
        <f>Q17+$E19*H18+$F19*K18+($D18+$G19)*N18</f>
        <v>90</v>
      </c>
      <c r="R19" s="32">
        <f>R17+$E19*I18+$F19*L18+($D18+$G19)*O18</f>
        <v>-1.898980105108361E-14</v>
      </c>
      <c r="S19" s="33">
        <f>S17+$E19*J18+$F19*M18+($D18+$G19)*P18</f>
        <v>610</v>
      </c>
    </row>
    <row r="20" spans="1:19" x14ac:dyDescent="0.25">
      <c r="A20" s="50"/>
      <c r="B20" s="82"/>
      <c r="C20" s="39">
        <v>0</v>
      </c>
      <c r="D20" s="39">
        <v>0</v>
      </c>
      <c r="E20" s="47"/>
      <c r="F20" s="40"/>
      <c r="G20" s="42"/>
      <c r="H20" s="43">
        <f>H19*COS($C20/180*PI())+K19*SIN($C20/180*PI())</f>
        <v>1</v>
      </c>
      <c r="I20" s="41">
        <f>I19*COS($C20/180*PI())+L19*SIN($C20/180*PI())</f>
        <v>0</v>
      </c>
      <c r="J20" s="41">
        <f>J19*COS($C20/180*PI())+M19*SIN($C20/180*PI())</f>
        <v>0</v>
      </c>
      <c r="K20" s="41">
        <f>-H19*SIN($C20/180*PI())+K19*COS($C20/180*PI())</f>
        <v>0</v>
      </c>
      <c r="L20" s="41">
        <f>-I19*SIN($C20/180*PI())+L19*COS($C20/180*PI())</f>
        <v>1</v>
      </c>
      <c r="M20" s="41">
        <f>-J19*SIN($C20/180*PI())+M19*COS($C20/180*PI())</f>
        <v>0</v>
      </c>
      <c r="N20" s="41">
        <f>N19</f>
        <v>0</v>
      </c>
      <c r="O20" s="41">
        <f>O19</f>
        <v>0</v>
      </c>
      <c r="P20" s="41">
        <f>P19</f>
        <v>1</v>
      </c>
      <c r="Q20" s="79">
        <f>SQRT(Q19^2+R19^2+S19^2)</f>
        <v>616.60360037871976</v>
      </c>
      <c r="R20" s="80">
        <f>IF(ABS(Q19)&gt;0,ATAN(R19/Q19)/PI()*180,"NA")</f>
        <v>-1.2089282822446506E-14</v>
      </c>
      <c r="S20" s="81">
        <f>IF((ABS(Q19)+ABS(R19))&gt;0,ATAN(S19/SQRT(Q19^2+R19^2))/PI()*180, "NA")</f>
        <v>81.607074812607507</v>
      </c>
    </row>
    <row r="21" spans="1:19" x14ac:dyDescent="0.25">
      <c r="A21" s="48">
        <v>5</v>
      </c>
      <c r="B21" s="30">
        <v>-90</v>
      </c>
      <c r="C21" s="31"/>
      <c r="D21" s="31"/>
      <c r="E21" s="45">
        <v>0</v>
      </c>
      <c r="F21" s="32">
        <v>0</v>
      </c>
      <c r="G21" s="33">
        <v>210</v>
      </c>
      <c r="H21" s="25">
        <f>H20</f>
        <v>1</v>
      </c>
      <c r="I21" s="26">
        <f>I20</f>
        <v>0</v>
      </c>
      <c r="J21" s="26">
        <f>J20</f>
        <v>0</v>
      </c>
      <c r="K21" s="26">
        <f>K20*COS($B21/180*PI())+N20*SIN($B21/180*PI())</f>
        <v>0</v>
      </c>
      <c r="L21" s="26">
        <f>L20*COS($B21/180*PI())+O20*SIN($B21/180*PI())</f>
        <v>6.1257422745431001E-17</v>
      </c>
      <c r="M21" s="26">
        <f>M20*COS($B21/180*PI())+P20*SIN($B21/180*PI())</f>
        <v>-1</v>
      </c>
      <c r="N21" s="26">
        <f>-K20*SIN($B21/180*PI())+N20*COS($B21/180*PI())</f>
        <v>0</v>
      </c>
      <c r="O21" s="26">
        <f>-L20*SIN($B21/180*PI())+O20*COS($B21/180*PI())</f>
        <v>1</v>
      </c>
      <c r="P21" s="26">
        <f>-M20*SIN($B21/180*PI())+P20*COS($B21/180*PI())</f>
        <v>6.1257422745431001E-17</v>
      </c>
      <c r="Q21" s="45">
        <f>Q19+$E21*H20+$F21*K20+($D20+$G21)*N20</f>
        <v>90</v>
      </c>
      <c r="R21" s="32">
        <f>R19+$E21*I20+$F21*L20+($D20+$G21)*O20</f>
        <v>-1.898980105108361E-14</v>
      </c>
      <c r="S21" s="33">
        <f>S19+$E21*J20+$F21*M20+($D20+$G21)*P20</f>
        <v>820</v>
      </c>
    </row>
    <row r="22" spans="1:19" x14ac:dyDescent="0.25">
      <c r="A22" s="50"/>
      <c r="B22" s="82"/>
      <c r="C22" s="39">
        <v>0</v>
      </c>
      <c r="D22" s="39">
        <v>0</v>
      </c>
      <c r="E22" s="47"/>
      <c r="F22" s="40"/>
      <c r="G22" s="42"/>
      <c r="H22" s="43">
        <f>H21*COS($C22/180*PI())+K21*SIN($C22/180*PI())</f>
        <v>1</v>
      </c>
      <c r="I22" s="41">
        <f>I21*COS($C22/180*PI())+L21*SIN($C22/180*PI())</f>
        <v>0</v>
      </c>
      <c r="J22" s="41">
        <f>J21*COS($C22/180*PI())+M21*SIN($C22/180*PI())</f>
        <v>0</v>
      </c>
      <c r="K22" s="41">
        <f>-H21*SIN($C22/180*PI())+K21*COS($C22/180*PI())</f>
        <v>0</v>
      </c>
      <c r="L22" s="41">
        <f>-I21*SIN($C22/180*PI())+L21*COS($C22/180*PI())</f>
        <v>6.1257422745431001E-17</v>
      </c>
      <c r="M22" s="41">
        <f>-J21*SIN($C22/180*PI())+M21*COS($C22/180*PI())</f>
        <v>-1</v>
      </c>
      <c r="N22" s="41">
        <f>N21</f>
        <v>0</v>
      </c>
      <c r="O22" s="41">
        <f>O21</f>
        <v>1</v>
      </c>
      <c r="P22" s="41">
        <f>P21</f>
        <v>6.1257422745431001E-17</v>
      </c>
      <c r="Q22" s="79">
        <f>SQRT(Q21^2+R21^2+S21^2)</f>
        <v>824.92423894561375</v>
      </c>
      <c r="R22" s="80">
        <f>IF(ABS(Q21)&gt;0,ATAN(R21/Q21)/PI()*180,"NA")</f>
        <v>-1.2089282822446506E-14</v>
      </c>
      <c r="S22" s="81">
        <f>IF((ABS(Q21)+ABS(R21))&gt;0,ATAN(S21/SQRT(Q21^2+R21^2))/PI()*180, "NA")</f>
        <v>83.736509385665471</v>
      </c>
    </row>
    <row r="23" spans="1:19" x14ac:dyDescent="0.25">
      <c r="A23" s="49">
        <v>6</v>
      </c>
      <c r="B23" s="34">
        <v>90</v>
      </c>
      <c r="C23" s="35"/>
      <c r="D23" s="35"/>
      <c r="E23" s="46">
        <v>0</v>
      </c>
      <c r="F23" s="36">
        <v>-90</v>
      </c>
      <c r="G23" s="37">
        <v>0</v>
      </c>
      <c r="H23" s="28">
        <f>H22</f>
        <v>1</v>
      </c>
      <c r="I23" s="29">
        <f>I22</f>
        <v>0</v>
      </c>
      <c r="J23" s="29">
        <f>J22</f>
        <v>0</v>
      </c>
      <c r="K23" s="29">
        <f>K22*COS($B23/180*PI())+N22*SIN($B23/180*PI())</f>
        <v>0</v>
      </c>
      <c r="L23" s="29">
        <f>L22*COS($B23/180*PI())+O22*SIN($B23/180*PI())</f>
        <v>1</v>
      </c>
      <c r="M23" s="29">
        <f>M22*COS($B23/180*PI())+P22*SIN($B23/180*PI())</f>
        <v>0</v>
      </c>
      <c r="N23" s="29">
        <f>-K22*SIN($B23/180*PI())+N22*COS($B23/180*PI())</f>
        <v>0</v>
      </c>
      <c r="O23" s="29">
        <f>-L22*SIN($B23/180*PI())+O22*COS($B23/180*PI())</f>
        <v>0</v>
      </c>
      <c r="P23" s="29">
        <f>-M22*SIN($B23/180*PI())+P22*COS($B23/180*PI())</f>
        <v>1</v>
      </c>
      <c r="Q23" s="45">
        <f>Q21+$E23*H22+$F23*K22+($D22+$G23)*N22</f>
        <v>90</v>
      </c>
      <c r="R23" s="32">
        <f>R21+$E23*I22+$F23*L22+($D22+$G23)*O22</f>
        <v>-2.45029690981724E-14</v>
      </c>
      <c r="S23" s="33">
        <f>S21+$E23*J22+$F23*M22+($D22+$G23)*P22</f>
        <v>910</v>
      </c>
    </row>
    <row r="24" spans="1:19" x14ac:dyDescent="0.25">
      <c r="A24" s="50"/>
      <c r="B24" s="38"/>
      <c r="C24" s="39">
        <v>0</v>
      </c>
      <c r="D24" s="39">
        <v>0</v>
      </c>
      <c r="E24" s="47"/>
      <c r="F24" s="40"/>
      <c r="G24" s="42"/>
      <c r="H24" s="43">
        <f>H23*COS($C24/180*PI())+K23*SIN($C24/180*PI())</f>
        <v>1</v>
      </c>
      <c r="I24" s="41">
        <f>I23*COS($C24/180*PI())+L23*SIN($C24/180*PI())</f>
        <v>0</v>
      </c>
      <c r="J24" s="41">
        <f>J23*COS($C24/180*PI())+M23*SIN($C24/180*PI())</f>
        <v>0</v>
      </c>
      <c r="K24" s="41">
        <f>-H23*SIN($C24/180*PI())+K23*COS($C24/180*PI())</f>
        <v>0</v>
      </c>
      <c r="L24" s="41">
        <f>-I23*SIN($C24/180*PI())+L23*COS($C24/180*PI())</f>
        <v>1</v>
      </c>
      <c r="M24" s="41">
        <f>-J23*SIN($C24/180*PI())+M23*COS($C24/180*PI())</f>
        <v>0</v>
      </c>
      <c r="N24" s="41">
        <f>N23</f>
        <v>0</v>
      </c>
      <c r="O24" s="41">
        <f>O23</f>
        <v>0</v>
      </c>
      <c r="P24" s="41">
        <f>P23</f>
        <v>1</v>
      </c>
      <c r="Q24" s="79">
        <f>SQRT(Q23^2+R23^2+S23^2)</f>
        <v>914.43971917234649</v>
      </c>
      <c r="R24" s="80">
        <f>IF(ABS(Q23)&gt;0,ATAN(R23/Q23)/PI()*180,"NA")</f>
        <v>-1.5599074609608396E-14</v>
      </c>
      <c r="S24" s="81">
        <f>IF((ABS(Q23)+ABS(R23))&gt;0,ATAN(S23/SQRT(Q23^2+R23^2))/PI()*180, "NA")</f>
        <v>84.351752626264741</v>
      </c>
    </row>
    <row r="25" spans="1:19" x14ac:dyDescent="0.25">
      <c r="A25" t="s">
        <v>14</v>
      </c>
      <c r="C25" s="4"/>
      <c r="D25" s="4"/>
      <c r="E25" s="2">
        <v>0</v>
      </c>
      <c r="F25" s="2">
        <v>0</v>
      </c>
      <c r="G25" s="2">
        <v>0</v>
      </c>
      <c r="Q25" s="45">
        <f>Q23+$E25*H24+$F25*K24+($D24+$G25)*N24</f>
        <v>90</v>
      </c>
      <c r="R25" s="32">
        <f>R23+$E25*I24+$F25*L24+($D24+$G25)*O24</f>
        <v>-2.45029690981724E-14</v>
      </c>
      <c r="S25" s="33">
        <f>S23+$E25*J24+$F25*M24+($D24+$G25)*P24</f>
        <v>910</v>
      </c>
    </row>
    <row r="26" spans="1:19" x14ac:dyDescent="0.25">
      <c r="C26" s="4"/>
      <c r="D26" s="4"/>
      <c r="Q26" s="79">
        <f>SQRT(Q25^2+R25^2+S25^2)</f>
        <v>914.43971917234649</v>
      </c>
      <c r="R26" s="80">
        <f>IF(ABS(Q25)&gt;0,ATAN(R25/Q25)/PI()*180,"NA")</f>
        <v>-1.5599074609608396E-14</v>
      </c>
      <c r="S26" s="81">
        <f>IF((ABS(Q25)+ABS(R25))&gt;0,ATAN(S25/SQRT(Q25^2+R25^2))/PI()*180, "NA")</f>
        <v>84.351752626264741</v>
      </c>
    </row>
    <row r="27" spans="1:19" x14ac:dyDescent="0.25">
      <c r="J27" s="53" t="s">
        <v>40</v>
      </c>
      <c r="K27" s="66">
        <v>6</v>
      </c>
      <c r="L27" t="s">
        <v>39</v>
      </c>
      <c r="M27"/>
      <c r="N27"/>
      <c r="O27"/>
      <c r="P27"/>
      <c r="Q27"/>
      <c r="R27"/>
      <c r="S27"/>
    </row>
    <row r="28" spans="1:19" x14ac:dyDescent="0.25">
      <c r="J28" s="53"/>
      <c r="K28" s="74"/>
      <c r="L28"/>
      <c r="M28"/>
      <c r="N28"/>
      <c r="O28"/>
      <c r="P28"/>
      <c r="Q28"/>
      <c r="R28"/>
      <c r="S28"/>
    </row>
    <row r="29" spans="1:19" x14ac:dyDescent="0.25">
      <c r="A29" s="52"/>
      <c r="C29" s="52" t="s">
        <v>33</v>
      </c>
      <c r="D29" s="3"/>
      <c r="E29" s="3"/>
      <c r="H29" s="52" t="s">
        <v>34</v>
      </c>
      <c r="L29"/>
      <c r="M29" s="68" t="s">
        <v>36</v>
      </c>
      <c r="P29"/>
      <c r="Q29"/>
      <c r="R29"/>
      <c r="S29"/>
    </row>
    <row r="30" spans="1:19" x14ac:dyDescent="0.25">
      <c r="A30" s="3"/>
      <c r="B30" s="3"/>
      <c r="C30" s="53"/>
      <c r="D30" s="53" t="s">
        <v>35</v>
      </c>
      <c r="E30" s="70">
        <f>K27-1</f>
        <v>5</v>
      </c>
      <c r="F30" s="3"/>
      <c r="I30" s="53" t="s">
        <v>35</v>
      </c>
      <c r="J30" s="70">
        <f>K27</f>
        <v>6</v>
      </c>
      <c r="L30"/>
      <c r="M30"/>
      <c r="N30" s="53" t="s">
        <v>35</v>
      </c>
      <c r="O30" s="67">
        <f>K27</f>
        <v>6</v>
      </c>
      <c r="P30"/>
      <c r="Q30"/>
      <c r="S30"/>
    </row>
    <row r="31" spans="1:19" x14ac:dyDescent="0.25">
      <c r="A31" s="3"/>
      <c r="D31" s="1" t="str">
        <f>"R1/"&amp;K27-1&amp;" Inverse"</f>
        <v>R1/5 Inverse</v>
      </c>
      <c r="E31"/>
      <c r="F31" s="3" t="str">
        <f>"P1/"&amp;K27-1</f>
        <v>P1/5</v>
      </c>
      <c r="I31" s="3" t="str">
        <f>"R1/"&amp;K27</f>
        <v>R1/6</v>
      </c>
      <c r="K31" s="3" t="str">
        <f>"P1/"&amp;K27</f>
        <v>P1/6</v>
      </c>
      <c r="L31"/>
      <c r="N31" s="3" t="str">
        <f>"R"&amp;K27</f>
        <v>R6</v>
      </c>
      <c r="P31" s="1" t="str">
        <f>"P"&amp;K27</f>
        <v>P6</v>
      </c>
      <c r="Q31"/>
      <c r="R31"/>
      <c r="S31"/>
    </row>
    <row r="32" spans="1:19" x14ac:dyDescent="0.25">
      <c r="A32" s="3"/>
      <c r="C32" s="45">
        <f>INDEX($H$13:$S$24,E30*2,1)</f>
        <v>1</v>
      </c>
      <c r="D32" s="32">
        <f>INDEX($H$13:$S$24,E30*2,2)</f>
        <v>0</v>
      </c>
      <c r="E32" s="32">
        <f>INDEX($H$13:$S$24,E30*2,3)</f>
        <v>0</v>
      </c>
      <c r="F32" s="54">
        <f>INDEX($Q$13:$S$24,E30*2-1,1)</f>
        <v>90</v>
      </c>
      <c r="H32" s="45">
        <f>INDEX($H$13:$S$24,J30*2,1)</f>
        <v>1</v>
      </c>
      <c r="I32" s="32">
        <f>INDEX($H$13:$S$24,J30*2,4)</f>
        <v>0</v>
      </c>
      <c r="J32" s="32">
        <f>INDEX($H$13:$S$24,J30*2,7)</f>
        <v>0</v>
      </c>
      <c r="K32" s="54">
        <f>INDEX($Q$13:$S$24,J30*2-1,1)</f>
        <v>90</v>
      </c>
      <c r="L32"/>
      <c r="M32" s="45">
        <f>INDEX(MMULT($C$32:$E$34,$H$32:$J$34),1,1)</f>
        <v>1</v>
      </c>
      <c r="N32" s="32">
        <f>INDEX(MMULT($C$32:$E$34,$H$32:$J$34),1,2)</f>
        <v>0</v>
      </c>
      <c r="O32" s="33">
        <f>INDEX(MMULT($C$32:$E$34,$H$32:$J$34),1,3)</f>
        <v>0</v>
      </c>
      <c r="P32" s="54">
        <f>(K32-F32)*C32+(K33-F33)*D32+(K34-F34)*E32</f>
        <v>0</v>
      </c>
      <c r="Q32"/>
      <c r="S32"/>
    </row>
    <row r="33" spans="1:19" x14ac:dyDescent="0.25">
      <c r="A33" s="3"/>
      <c r="C33" s="46">
        <f>INDEX($H$13:$S$24,E30*2,4)</f>
        <v>0</v>
      </c>
      <c r="D33" s="36">
        <f>INDEX($H$13:$S$24,E30*2,5)</f>
        <v>6.1257422745431001E-17</v>
      </c>
      <c r="E33" s="36">
        <f>INDEX($H$13:$S$24,E30*2,6)</f>
        <v>-1</v>
      </c>
      <c r="F33" s="55">
        <f>INDEX($Q$13:$S$24,E30*2-1,2)</f>
        <v>-1.898980105108361E-14</v>
      </c>
      <c r="G33" s="3" t="s">
        <v>37</v>
      </c>
      <c r="H33" s="46">
        <f>INDEX($H$13:$S$24,J30*2,2)</f>
        <v>0</v>
      </c>
      <c r="I33" s="36">
        <f>INDEX($H$13:$S$24,J30*2,5)</f>
        <v>1</v>
      </c>
      <c r="J33" s="36">
        <f>INDEX($H$13:$S$24,J30*2,8)</f>
        <v>0</v>
      </c>
      <c r="K33" s="55">
        <f>INDEX($Q$13:$S$24,J30*2-1,2)</f>
        <v>-2.45029690981724E-14</v>
      </c>
      <c r="L33" s="71" t="s">
        <v>38</v>
      </c>
      <c r="M33" s="46">
        <f>INDEX(MMULT($C$32:$E$34,$H$32:$J$34),2,1)</f>
        <v>0</v>
      </c>
      <c r="N33" s="36">
        <f>INDEX(MMULT($C$32:$E$34,$H$32:$J$34),2,2)</f>
        <v>6.1257422745431001E-17</v>
      </c>
      <c r="O33" s="37">
        <f>INDEX(MMULT($C$32:$E$34,$H$32:$J$34),2,3)</f>
        <v>-1</v>
      </c>
      <c r="P33" s="55">
        <f>(K32-F32)*C33+(K33-F33)*D33+(K34-F34)*E33</f>
        <v>-90</v>
      </c>
      <c r="Q33"/>
      <c r="R33"/>
      <c r="S33"/>
    </row>
    <row r="34" spans="1:19" x14ac:dyDescent="0.25">
      <c r="A34" s="3"/>
      <c r="C34" s="47">
        <f>INDEX($H$13:$S$24,E30*2,7)</f>
        <v>0</v>
      </c>
      <c r="D34" s="40">
        <f>INDEX($H$13:$S$24,E30*2,8)</f>
        <v>1</v>
      </c>
      <c r="E34" s="40">
        <f>INDEX($H$13:$S$24,E30*2,9)</f>
        <v>6.1257422745431001E-17</v>
      </c>
      <c r="F34" s="56">
        <f>INDEX($Q$13:$S$24,E30*2-1,3)</f>
        <v>820</v>
      </c>
      <c r="H34" s="47">
        <f>INDEX($H$13:$S$24,J30*2,3)</f>
        <v>0</v>
      </c>
      <c r="I34" s="40">
        <f>INDEX($H$13:$S$24,J30*2,6)</f>
        <v>0</v>
      </c>
      <c r="J34" s="40">
        <f>INDEX($H$13:$S$24,J30*2,9)</f>
        <v>1</v>
      </c>
      <c r="K34" s="56">
        <f>INDEX($Q$13:$S$24,J30*2-1,3)</f>
        <v>910</v>
      </c>
      <c r="L34"/>
      <c r="M34" s="47">
        <f>INDEX(MMULT($C$32:$E$34,$H$32:$J$34),3,1)</f>
        <v>0</v>
      </c>
      <c r="N34" s="40">
        <f>INDEX(MMULT($C$32:$E$34,$H$32:$J$34),3,2)</f>
        <v>1</v>
      </c>
      <c r="O34" s="42">
        <f>INDEX(MMULT($C$32:$E$34,$H$32:$J$34),3,3)</f>
        <v>6.1257422745431001E-17</v>
      </c>
      <c r="P34" s="56">
        <f>(K32-F32)*C34+(K33-F33)*D34+(K34-F34)*E34</f>
        <v>0</v>
      </c>
      <c r="Q34"/>
      <c r="R34"/>
      <c r="S34"/>
    </row>
    <row r="35" spans="1:19" x14ac:dyDescent="0.25">
      <c r="A35" s="3"/>
      <c r="B35" s="3"/>
      <c r="C35" s="3"/>
      <c r="D35" s="3"/>
      <c r="E35" s="3"/>
      <c r="F35" s="3"/>
      <c r="H35" s="36"/>
      <c r="I35" s="36"/>
      <c r="J35" s="36"/>
      <c r="K35" s="36"/>
      <c r="L35"/>
      <c r="M35" s="72"/>
      <c r="O35"/>
      <c r="P35" s="73" t="str">
        <f>"P"&amp;K27&amp;"=(R1/"&amp;K27-1&amp;" Inverse)X[("&amp;"P1/"&amp;K27&amp;")-(P1/"&amp;K27-1&amp;")]"</f>
        <v>P6=(R1/5 Inverse)X[(P1/6)-(P1/5)]</v>
      </c>
      <c r="Q35"/>
      <c r="S35"/>
    </row>
    <row r="36" spans="1:19" x14ac:dyDescent="0.25">
      <c r="A36" s="3"/>
      <c r="B36" s="3"/>
      <c r="C36" s="3"/>
      <c r="D36" s="3"/>
      <c r="E36" s="3"/>
      <c r="F36" s="3"/>
      <c r="H36" s="2"/>
      <c r="I36" s="2"/>
      <c r="J36"/>
      <c r="K36"/>
      <c r="L36"/>
      <c r="M36"/>
      <c r="N36"/>
      <c r="O36"/>
      <c r="P36" s="73"/>
      <c r="Q36"/>
      <c r="R36"/>
      <c r="S36" s="69" t="s">
        <v>49</v>
      </c>
    </row>
    <row r="37" spans="1:19" x14ac:dyDescent="0.25">
      <c r="A37" s="3"/>
      <c r="B37" s="3"/>
      <c r="C37" s="3"/>
      <c r="D37" s="3"/>
      <c r="E37" s="3"/>
      <c r="F37" s="3"/>
      <c r="H37" s="2"/>
      <c r="I37" s="2"/>
      <c r="J37"/>
      <c r="K37"/>
      <c r="L37"/>
      <c r="M37"/>
      <c r="N37"/>
      <c r="O37"/>
      <c r="P37"/>
      <c r="Q37"/>
      <c r="R37"/>
      <c r="S37"/>
    </row>
    <row r="38" spans="1:19" x14ac:dyDescent="0.25">
      <c r="A38" s="3"/>
      <c r="B38" s="3"/>
      <c r="C38" s="3"/>
      <c r="D38" s="3"/>
      <c r="E38" s="3"/>
      <c r="F38" s="3"/>
      <c r="H38" s="2"/>
      <c r="I38" s="2"/>
      <c r="J38"/>
      <c r="K38"/>
      <c r="L38"/>
      <c r="M38"/>
      <c r="N38"/>
      <c r="O38"/>
      <c r="P38"/>
      <c r="Q38"/>
      <c r="R38"/>
      <c r="S38"/>
    </row>
    <row r="39" spans="1:19" x14ac:dyDescent="0.25">
      <c r="A39" s="3"/>
      <c r="B39" s="3"/>
      <c r="C39" s="3"/>
      <c r="D39" s="3"/>
      <c r="E39" s="3"/>
      <c r="F39" s="3"/>
      <c r="H39" s="2"/>
      <c r="I39" s="2"/>
      <c r="J39"/>
      <c r="K39"/>
      <c r="L39"/>
      <c r="M39"/>
      <c r="N39"/>
      <c r="O39"/>
      <c r="P39"/>
      <c r="Q39"/>
      <c r="R39"/>
      <c r="S39"/>
    </row>
    <row r="40" spans="1:19" x14ac:dyDescent="0.25">
      <c r="A40" s="3"/>
      <c r="B40" s="3"/>
      <c r="C40" s="3"/>
      <c r="D40" s="3"/>
      <c r="E40" s="3"/>
      <c r="F40" s="3"/>
      <c r="H40" s="2"/>
      <c r="I40" s="2"/>
      <c r="J40"/>
      <c r="K40"/>
      <c r="L40"/>
      <c r="M40"/>
      <c r="N40"/>
      <c r="O40"/>
      <c r="P40"/>
      <c r="Q40"/>
      <c r="R40"/>
      <c r="S40"/>
    </row>
    <row r="41" spans="1:19" x14ac:dyDescent="0.25">
      <c r="A41" s="3"/>
      <c r="B41" s="3"/>
      <c r="C41" s="3"/>
      <c r="D41" s="3"/>
      <c r="E41" s="3"/>
      <c r="F41" s="3"/>
      <c r="H41" s="2"/>
      <c r="I41" s="2"/>
      <c r="J41"/>
      <c r="K41"/>
      <c r="L41"/>
      <c r="M41"/>
      <c r="N41"/>
      <c r="O41"/>
      <c r="P41"/>
      <c r="Q41"/>
      <c r="R41"/>
      <c r="S41"/>
    </row>
    <row r="42" spans="1:19" x14ac:dyDescent="0.25">
      <c r="A42" s="3"/>
      <c r="B42" s="3"/>
      <c r="C42" s="3"/>
      <c r="D42" s="3"/>
      <c r="E42" s="3"/>
      <c r="F42" s="3"/>
      <c r="H42" s="2"/>
      <c r="I42" s="2"/>
      <c r="J42"/>
      <c r="K42"/>
      <c r="L42"/>
      <c r="M42"/>
      <c r="N42"/>
      <c r="O42"/>
      <c r="P42"/>
      <c r="Q42"/>
      <c r="R42"/>
      <c r="S42"/>
    </row>
    <row r="43" spans="1:19" x14ac:dyDescent="0.25">
      <c r="A43" s="3"/>
      <c r="B43" s="3"/>
      <c r="C43" s="3"/>
      <c r="D43" s="3"/>
      <c r="E43" s="3"/>
      <c r="F43" s="3"/>
      <c r="H43" s="2"/>
      <c r="I43" s="2"/>
      <c r="J43"/>
      <c r="K43"/>
      <c r="L43"/>
      <c r="M43"/>
      <c r="N43"/>
      <c r="O43"/>
      <c r="P43"/>
      <c r="Q43"/>
      <c r="R43"/>
      <c r="S43"/>
    </row>
    <row r="44" spans="1:19" x14ac:dyDescent="0.25">
      <c r="A44" s="3"/>
      <c r="B44" s="3"/>
      <c r="C44" s="3"/>
      <c r="D44" s="3"/>
      <c r="E44" s="3"/>
      <c r="F44" s="3"/>
      <c r="H44" s="2"/>
      <c r="I44" s="2"/>
      <c r="J44"/>
      <c r="K44"/>
      <c r="L44"/>
      <c r="M44"/>
      <c r="N44"/>
      <c r="O44"/>
      <c r="P44"/>
      <c r="Q44"/>
      <c r="R44"/>
      <c r="S4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topLeftCell="A12" workbookViewId="0">
      <selection activeCell="K28" sqref="K28"/>
    </sheetView>
  </sheetViews>
  <sheetFormatPr defaultRowHeight="15" x14ac:dyDescent="0.25"/>
  <cols>
    <col min="1" max="4" width="8.7109375" customWidth="1"/>
    <col min="5" max="7" width="8.7109375" style="2" customWidth="1"/>
    <col min="8" max="16" width="8.7109375" style="3" customWidth="1"/>
    <col min="17" max="19" width="8.7109375" style="2" customWidth="1"/>
  </cols>
  <sheetData>
    <row r="1" spans="1:19" x14ac:dyDescent="0.25">
      <c r="I1" s="3" t="s">
        <v>50</v>
      </c>
    </row>
    <row r="2" spans="1:19" x14ac:dyDescent="0.25">
      <c r="B2" s="2"/>
      <c r="C2" s="2"/>
      <c r="D2" s="2"/>
      <c r="E2" s="3"/>
      <c r="F2" s="3"/>
      <c r="G2" s="3"/>
      <c r="J2"/>
      <c r="K2"/>
      <c r="L2" t="s">
        <v>47</v>
      </c>
      <c r="M2"/>
      <c r="N2"/>
      <c r="O2"/>
      <c r="P2"/>
      <c r="R2"/>
      <c r="S2"/>
    </row>
    <row r="3" spans="1:19" x14ac:dyDescent="0.25">
      <c r="D3" s="2"/>
      <c r="E3" s="3" t="s">
        <v>23</v>
      </c>
      <c r="G3" s="3"/>
      <c r="I3" s="3" t="s">
        <v>25</v>
      </c>
      <c r="L3" s="3" t="s">
        <v>46</v>
      </c>
      <c r="N3"/>
      <c r="O3" s="1" t="s">
        <v>45</v>
      </c>
      <c r="P3"/>
      <c r="R3"/>
      <c r="S3"/>
    </row>
    <row r="4" spans="1:19" x14ac:dyDescent="0.25">
      <c r="D4" s="8">
        <v>1</v>
      </c>
      <c r="E4" s="9">
        <v>0</v>
      </c>
      <c r="F4" s="10">
        <v>0</v>
      </c>
      <c r="G4" s="3"/>
      <c r="H4" s="16" t="s">
        <v>21</v>
      </c>
      <c r="I4" s="17" t="s">
        <v>22</v>
      </c>
      <c r="J4" s="18">
        <v>0</v>
      </c>
      <c r="L4" s="98">
        <v>0</v>
      </c>
      <c r="N4" s="57" t="s">
        <v>0</v>
      </c>
      <c r="O4" s="58" t="s">
        <v>3</v>
      </c>
      <c r="P4" s="59" t="s">
        <v>6</v>
      </c>
      <c r="R4"/>
      <c r="S4"/>
    </row>
    <row r="5" spans="1:19" x14ac:dyDescent="0.25">
      <c r="D5" s="11">
        <v>0</v>
      </c>
      <c r="E5" s="7" t="s">
        <v>15</v>
      </c>
      <c r="F5" s="12" t="s">
        <v>17</v>
      </c>
      <c r="G5" s="3"/>
      <c r="H5" s="19" t="s">
        <v>26</v>
      </c>
      <c r="I5" s="20" t="s">
        <v>21</v>
      </c>
      <c r="J5" s="21">
        <v>0</v>
      </c>
      <c r="L5" s="99">
        <v>0</v>
      </c>
      <c r="N5" s="60" t="s">
        <v>1</v>
      </c>
      <c r="O5" s="61" t="s">
        <v>5</v>
      </c>
      <c r="P5" s="62" t="s">
        <v>7</v>
      </c>
      <c r="R5"/>
      <c r="S5"/>
    </row>
    <row r="6" spans="1:19" x14ac:dyDescent="0.25">
      <c r="D6" s="13">
        <v>0</v>
      </c>
      <c r="E6" s="14" t="s">
        <v>16</v>
      </c>
      <c r="F6" s="15" t="s">
        <v>15</v>
      </c>
      <c r="G6" s="3"/>
      <c r="H6" s="22">
        <v>0</v>
      </c>
      <c r="I6" s="23">
        <v>0</v>
      </c>
      <c r="J6" s="24">
        <v>1</v>
      </c>
      <c r="L6" s="100" t="s">
        <v>48</v>
      </c>
      <c r="N6" s="63" t="s">
        <v>2</v>
      </c>
      <c r="O6" s="64" t="s">
        <v>4</v>
      </c>
      <c r="P6" s="65" t="s">
        <v>8</v>
      </c>
      <c r="R6"/>
      <c r="S6"/>
    </row>
    <row r="7" spans="1:19" x14ac:dyDescent="0.25">
      <c r="B7" s="7"/>
      <c r="C7" s="7"/>
      <c r="D7" s="7"/>
      <c r="E7" s="7"/>
      <c r="F7" s="3"/>
      <c r="G7" s="20"/>
      <c r="H7" s="20"/>
      <c r="I7" s="20"/>
      <c r="K7"/>
      <c r="L7"/>
      <c r="M7"/>
      <c r="N7"/>
      <c r="O7"/>
      <c r="P7"/>
      <c r="Q7"/>
      <c r="R7"/>
      <c r="S7"/>
    </row>
    <row r="8" spans="1:19" x14ac:dyDescent="0.25">
      <c r="B8" s="57" t="s">
        <v>18</v>
      </c>
      <c r="C8" s="59" t="s">
        <v>20</v>
      </c>
      <c r="D8" s="59" t="s">
        <v>20</v>
      </c>
      <c r="P8"/>
      <c r="Q8" s="40"/>
      <c r="R8" s="51" t="s">
        <v>28</v>
      </c>
      <c r="S8" s="40"/>
    </row>
    <row r="9" spans="1:19" x14ac:dyDescent="0.25">
      <c r="B9" s="60" t="s">
        <v>19</v>
      </c>
      <c r="C9" s="62" t="s">
        <v>19</v>
      </c>
      <c r="D9" s="62" t="s">
        <v>19</v>
      </c>
      <c r="E9" s="92"/>
      <c r="F9" s="93" t="s">
        <v>32</v>
      </c>
      <c r="G9" s="94"/>
      <c r="H9" s="95"/>
      <c r="I9" s="93"/>
      <c r="J9" s="93"/>
      <c r="K9" s="93"/>
      <c r="L9" s="93" t="s">
        <v>27</v>
      </c>
      <c r="M9" s="93"/>
      <c r="N9" s="93"/>
      <c r="O9" s="93"/>
      <c r="P9" s="96"/>
      <c r="Q9" s="83" t="s">
        <v>9</v>
      </c>
      <c r="R9" s="84" t="s">
        <v>10</v>
      </c>
      <c r="S9" s="85" t="s">
        <v>11</v>
      </c>
    </row>
    <row r="10" spans="1:19" s="6" customFormat="1" x14ac:dyDescent="0.25">
      <c r="A10" s="91" t="s">
        <v>24</v>
      </c>
      <c r="B10" s="89" t="s">
        <v>12</v>
      </c>
      <c r="C10" s="90" t="s">
        <v>13</v>
      </c>
      <c r="D10" s="90" t="s">
        <v>44</v>
      </c>
      <c r="E10" s="84" t="s">
        <v>29</v>
      </c>
      <c r="F10" s="84" t="s">
        <v>30</v>
      </c>
      <c r="G10" s="85" t="s">
        <v>31</v>
      </c>
      <c r="H10" s="83" t="s">
        <v>0</v>
      </c>
      <c r="I10" s="84" t="s">
        <v>1</v>
      </c>
      <c r="J10" s="84" t="s">
        <v>2</v>
      </c>
      <c r="K10" s="84" t="s">
        <v>3</v>
      </c>
      <c r="L10" s="84" t="s">
        <v>5</v>
      </c>
      <c r="M10" s="84" t="s">
        <v>4</v>
      </c>
      <c r="N10" s="84" t="s">
        <v>6</v>
      </c>
      <c r="O10" s="84" t="s">
        <v>7</v>
      </c>
      <c r="P10" s="85" t="s">
        <v>8</v>
      </c>
      <c r="Q10" s="86" t="s">
        <v>41</v>
      </c>
      <c r="R10" s="87" t="s">
        <v>42</v>
      </c>
      <c r="S10" s="88" t="s">
        <v>43</v>
      </c>
    </row>
    <row r="11" spans="1:19" x14ac:dyDescent="0.25">
      <c r="A11" s="5">
        <v>0</v>
      </c>
      <c r="B11" s="75">
        <v>0</v>
      </c>
      <c r="C11" s="76"/>
      <c r="D11" s="97"/>
      <c r="E11" s="2">
        <v>0</v>
      </c>
      <c r="F11" s="2">
        <v>0</v>
      </c>
      <c r="G11" s="2">
        <v>0</v>
      </c>
      <c r="H11" s="25">
        <v>1</v>
      </c>
      <c r="I11" s="26">
        <v>0</v>
      </c>
      <c r="J11" s="26">
        <v>0</v>
      </c>
      <c r="K11" s="26">
        <v>0</v>
      </c>
      <c r="L11" s="26">
        <v>1</v>
      </c>
      <c r="M11" s="26">
        <v>0</v>
      </c>
      <c r="N11" s="26">
        <v>0</v>
      </c>
      <c r="O11" s="26">
        <v>0</v>
      </c>
      <c r="P11" s="27">
        <v>1</v>
      </c>
      <c r="Q11" s="45">
        <v>0</v>
      </c>
      <c r="R11" s="32">
        <v>0</v>
      </c>
      <c r="S11" s="33">
        <v>0</v>
      </c>
    </row>
    <row r="12" spans="1:19" x14ac:dyDescent="0.25">
      <c r="A12" s="5"/>
      <c r="B12" s="77"/>
      <c r="C12" s="78">
        <v>0</v>
      </c>
      <c r="D12" s="35">
        <v>0</v>
      </c>
      <c r="H12" s="43">
        <f>H11*COS($C12/180*PI())+K11*SIN($C12/180*PI())</f>
        <v>1</v>
      </c>
      <c r="I12" s="41">
        <f>I11*COS($C12/180*PI())+L11*SIN($C12/180*PI())</f>
        <v>0</v>
      </c>
      <c r="J12" s="41">
        <f>J11*COS($C12/180*PI())+M11*SIN($C12/180*PI())</f>
        <v>0</v>
      </c>
      <c r="K12" s="41">
        <f>-H11*SIN($C12/180*PI())+K11*COS($C12/180*PI())</f>
        <v>0</v>
      </c>
      <c r="L12" s="41">
        <f>-I11*SIN($C12/180*PI())+L11*COS($C12/180*PI())</f>
        <v>1</v>
      </c>
      <c r="M12" s="41">
        <f>-J11*SIN($C12/180*PI())+M11*COS($C12/180*PI())</f>
        <v>0</v>
      </c>
      <c r="N12" s="41">
        <f>N11</f>
        <v>0</v>
      </c>
      <c r="O12" s="41">
        <f>O11</f>
        <v>0</v>
      </c>
      <c r="P12" s="44">
        <f>P11</f>
        <v>1</v>
      </c>
      <c r="Q12" s="46"/>
      <c r="R12" s="36"/>
      <c r="S12" s="37"/>
    </row>
    <row r="13" spans="1:19" x14ac:dyDescent="0.25">
      <c r="A13" s="48">
        <v>1</v>
      </c>
      <c r="B13" s="30">
        <v>0</v>
      </c>
      <c r="C13" s="31"/>
      <c r="D13" s="31"/>
      <c r="E13" s="45">
        <v>0</v>
      </c>
      <c r="F13" s="32">
        <v>0</v>
      </c>
      <c r="G13" s="33">
        <v>350</v>
      </c>
      <c r="H13" s="25">
        <f>H12</f>
        <v>1</v>
      </c>
      <c r="I13" s="26">
        <f>I12</f>
        <v>0</v>
      </c>
      <c r="J13" s="26">
        <f>J12</f>
        <v>0</v>
      </c>
      <c r="K13" s="26">
        <f>K12*COS($B13/180*PI())+N12*SIN($B13/180*PI())</f>
        <v>0</v>
      </c>
      <c r="L13" s="26">
        <f>L12*COS($B13/180*PI())+O12*SIN($B13/180*PI())</f>
        <v>1</v>
      </c>
      <c r="M13" s="26">
        <f>M12*COS($B13/180*PI())+P12*SIN($B13/180*PI())</f>
        <v>0</v>
      </c>
      <c r="N13" s="26">
        <f>-K12*SIN($B13/180*PI())+N12*COS($B13/180*PI())</f>
        <v>0</v>
      </c>
      <c r="O13" s="26">
        <f>-L12*SIN($B13/180*PI())+O12*COS($B13/180*PI())</f>
        <v>0</v>
      </c>
      <c r="P13" s="26">
        <f>-M12*SIN($B13/180*PI())+P12*COS($B13/180*PI())</f>
        <v>1</v>
      </c>
      <c r="Q13" s="45">
        <f>Q11+$E13*H12+$F13*K12+($D12+$G13)*N12</f>
        <v>0</v>
      </c>
      <c r="R13" s="32">
        <f>R11+$E13*I12+$F13*L12+($D12+$G13)*O12</f>
        <v>0</v>
      </c>
      <c r="S13" s="33">
        <f>S11+$E13*J12+$F13*M12+($D12+$G13)*P12</f>
        <v>350</v>
      </c>
    </row>
    <row r="14" spans="1:19" x14ac:dyDescent="0.25">
      <c r="A14" s="50"/>
      <c r="B14" s="82"/>
      <c r="C14" s="39">
        <v>0</v>
      </c>
      <c r="D14" s="39">
        <v>0</v>
      </c>
      <c r="E14" s="47"/>
      <c r="F14" s="40"/>
      <c r="G14" s="42"/>
      <c r="H14" s="43">
        <f>H13*COS($C14/180*PI())+K13*SIN($C14/180*PI())</f>
        <v>1</v>
      </c>
      <c r="I14" s="41">
        <f>I13*COS($C14/180*PI())+L13*SIN($C14/180*PI())</f>
        <v>0</v>
      </c>
      <c r="J14" s="41">
        <f>J13*COS($C14/180*PI())+M13*SIN($C14/180*PI())</f>
        <v>0</v>
      </c>
      <c r="K14" s="41">
        <f>-H13*SIN($C14/180*PI())+K13*COS($C14/180*PI())</f>
        <v>0</v>
      </c>
      <c r="L14" s="41">
        <f>-I13*SIN($C14/180*PI())+L13*COS($C14/180*PI())</f>
        <v>1</v>
      </c>
      <c r="M14" s="41">
        <f>-J13*SIN($C14/180*PI())+M13*COS($C14/180*PI())</f>
        <v>0</v>
      </c>
      <c r="N14" s="41">
        <f>N13</f>
        <v>0</v>
      </c>
      <c r="O14" s="41">
        <f>O13</f>
        <v>0</v>
      </c>
      <c r="P14" s="41">
        <f>P13</f>
        <v>1</v>
      </c>
      <c r="Q14" s="79">
        <f>SQRT(Q13^2+R13^2+S13^2)</f>
        <v>350</v>
      </c>
      <c r="R14" s="80" t="str">
        <f>IF(ABS(Q13)&gt;0,ATAN(R13/Q13)/PI()*180,"NA")</f>
        <v>NA</v>
      </c>
      <c r="S14" s="81" t="str">
        <f>IF((ABS(Q13)+ABS(R13))&gt;0,ATAN(S13/SQRT(Q13^2+R13^2))/PI()*180, "NA")</f>
        <v>NA</v>
      </c>
    </row>
    <row r="15" spans="1:19" x14ac:dyDescent="0.25">
      <c r="A15" s="48">
        <v>2</v>
      </c>
      <c r="B15" s="30">
        <v>0</v>
      </c>
      <c r="C15" s="31"/>
      <c r="D15" s="31"/>
      <c r="E15" s="45">
        <v>300</v>
      </c>
      <c r="F15" s="32">
        <v>0</v>
      </c>
      <c r="G15" s="33">
        <v>0</v>
      </c>
      <c r="H15" s="25">
        <f>H14</f>
        <v>1</v>
      </c>
      <c r="I15" s="26">
        <f>I14</f>
        <v>0</v>
      </c>
      <c r="J15" s="26">
        <f>J14</f>
        <v>0</v>
      </c>
      <c r="K15" s="26">
        <f>K14*COS($B15/180*PI())+N14*SIN($B15/180*PI())</f>
        <v>0</v>
      </c>
      <c r="L15" s="26">
        <f>L14*COS($B15/180*PI())+O14*SIN($B15/180*PI())</f>
        <v>1</v>
      </c>
      <c r="M15" s="26">
        <f>M14*COS($B15/180*PI())+P14*SIN($B15/180*PI())</f>
        <v>0</v>
      </c>
      <c r="N15" s="26">
        <f>-K14*SIN($B15/180*PI())+N14*COS($B15/180*PI())</f>
        <v>0</v>
      </c>
      <c r="O15" s="26">
        <f>-L14*SIN($B15/180*PI())+O14*COS($B15/180*PI())</f>
        <v>0</v>
      </c>
      <c r="P15" s="26">
        <f>-M14*SIN($B15/180*PI())+P14*COS($B15/180*PI())</f>
        <v>1</v>
      </c>
      <c r="Q15" s="45">
        <f>Q13+$E15*H14+$F15*K14+($D14+$G15)*N14</f>
        <v>300</v>
      </c>
      <c r="R15" s="32">
        <f>R13+$E15*I14+$F15*L14+($D14+$G15)*O14</f>
        <v>0</v>
      </c>
      <c r="S15" s="33">
        <f>S13+$E15*J14+$F15*M14+($D14+$G15)*P14</f>
        <v>350</v>
      </c>
    </row>
    <row r="16" spans="1:19" x14ac:dyDescent="0.25">
      <c r="A16" s="50"/>
      <c r="B16" s="82"/>
      <c r="C16" s="39">
        <v>0</v>
      </c>
      <c r="D16" s="39">
        <v>0</v>
      </c>
      <c r="E16" s="47"/>
      <c r="F16" s="40"/>
      <c r="G16" s="42"/>
      <c r="H16" s="43">
        <f>H15*COS($C16/180*PI())+K15*SIN($C16/180*PI())</f>
        <v>1</v>
      </c>
      <c r="I16" s="41">
        <f>I15*COS($C16/180*PI())+L15*SIN($C16/180*PI())</f>
        <v>0</v>
      </c>
      <c r="J16" s="41">
        <f>J15*COS($C16/180*PI())+M15*SIN($C16/180*PI())</f>
        <v>0</v>
      </c>
      <c r="K16" s="41">
        <f>-H15*SIN($C16/180*PI())+K15*COS($C16/180*PI())</f>
        <v>0</v>
      </c>
      <c r="L16" s="41">
        <f>-I15*SIN($C16/180*PI())+L15*COS($C16/180*PI())</f>
        <v>1</v>
      </c>
      <c r="M16" s="41">
        <f>-J15*SIN($C16/180*PI())+M15*COS($C16/180*PI())</f>
        <v>0</v>
      </c>
      <c r="N16" s="41">
        <f>N15</f>
        <v>0</v>
      </c>
      <c r="O16" s="41">
        <f>O15</f>
        <v>0</v>
      </c>
      <c r="P16" s="41">
        <f>P15</f>
        <v>1</v>
      </c>
      <c r="Q16" s="79">
        <f>SQRT(Q15^2+R15^2+S15^2)</f>
        <v>460.97722286464438</v>
      </c>
      <c r="R16" s="80">
        <f>IF(ABS(Q15)&gt;0,ATAN(R15/Q15)/PI()*180,"NA")</f>
        <v>0</v>
      </c>
      <c r="S16" s="81">
        <f>IF((ABS(Q15)+ABS(R15))&gt;0,ATAN(S15/SQRT(Q15^2+R15^2))/PI()*180, "NA")</f>
        <v>49.398705354995535</v>
      </c>
    </row>
    <row r="17" spans="1:19" x14ac:dyDescent="0.25">
      <c r="A17" s="48">
        <v>3</v>
      </c>
      <c r="B17" s="30">
        <v>180</v>
      </c>
      <c r="C17" s="31"/>
      <c r="D17" s="31"/>
      <c r="E17" s="45">
        <v>250</v>
      </c>
      <c r="F17" s="32">
        <v>0</v>
      </c>
      <c r="G17" s="33">
        <v>0</v>
      </c>
      <c r="H17" s="25">
        <f>H16</f>
        <v>1</v>
      </c>
      <c r="I17" s="26">
        <f>I16</f>
        <v>0</v>
      </c>
      <c r="J17" s="26">
        <f>J16</f>
        <v>0</v>
      </c>
      <c r="K17" s="26">
        <f>K16*COS($B17/180*PI())+N16*SIN($B17/180*PI())</f>
        <v>0</v>
      </c>
      <c r="L17" s="26">
        <f>L16*COS($B17/180*PI())+O16*SIN($B17/180*PI())</f>
        <v>-1</v>
      </c>
      <c r="M17" s="26">
        <f>M16*COS($B17/180*PI())+P16*SIN($B17/180*PI())</f>
        <v>1.22514845490862E-16</v>
      </c>
      <c r="N17" s="26">
        <f>-K16*SIN($B17/180*PI())+N16*COS($B17/180*PI())</f>
        <v>0</v>
      </c>
      <c r="O17" s="26">
        <f>-L16*SIN($B17/180*PI())+O16*COS($B17/180*PI())</f>
        <v>-1.22514845490862E-16</v>
      </c>
      <c r="P17" s="26">
        <f>-M16*SIN($B17/180*PI())+P16*COS($B17/180*PI())</f>
        <v>-1</v>
      </c>
      <c r="Q17" s="45">
        <f>Q15+$E17*H16+$F17*K16+($D16+$G17)*N16</f>
        <v>550</v>
      </c>
      <c r="R17" s="32">
        <f>R15+$E17*I16+$F17*L16+($D16+$G17)*O16</f>
        <v>0</v>
      </c>
      <c r="S17" s="33">
        <f>S15+$E17*J16+$F17*M16+($D16+$G17)*P16</f>
        <v>350</v>
      </c>
    </row>
    <row r="18" spans="1:19" x14ac:dyDescent="0.25">
      <c r="A18" s="50"/>
      <c r="B18" s="82"/>
      <c r="C18" s="39">
        <v>0</v>
      </c>
      <c r="D18" s="39">
        <v>0</v>
      </c>
      <c r="E18" s="47"/>
      <c r="F18" s="40"/>
      <c r="G18" s="42"/>
      <c r="H18" s="43">
        <f>H17*COS($C18/180*PI())+K17*SIN($C18/180*PI())</f>
        <v>1</v>
      </c>
      <c r="I18" s="41">
        <f>I17*COS($C18/180*PI())+L17*SIN($C18/180*PI())</f>
        <v>0</v>
      </c>
      <c r="J18" s="41">
        <f>J17*COS($C18/180*PI())+M17*SIN($C18/180*PI())</f>
        <v>0</v>
      </c>
      <c r="K18" s="41">
        <f>-H17*SIN($C18/180*PI())+K17*COS($C18/180*PI())</f>
        <v>0</v>
      </c>
      <c r="L18" s="41">
        <f>-I17*SIN($C18/180*PI())+L17*COS($C18/180*PI())</f>
        <v>-1</v>
      </c>
      <c r="M18" s="41">
        <f>-J17*SIN($C18/180*PI())+M17*COS($C18/180*PI())</f>
        <v>1.22514845490862E-16</v>
      </c>
      <c r="N18" s="41">
        <f>N17</f>
        <v>0</v>
      </c>
      <c r="O18" s="41">
        <f>O17</f>
        <v>-1.22514845490862E-16</v>
      </c>
      <c r="P18" s="41">
        <f>P17</f>
        <v>-1</v>
      </c>
      <c r="Q18" s="79">
        <f>SQRT(Q17^2+R17^2+S17^2)</f>
        <v>651.92024052026488</v>
      </c>
      <c r="R18" s="80">
        <f>IF(ABS(Q17)&gt;0,ATAN(R17/Q17)/PI()*180,"NA")</f>
        <v>0</v>
      </c>
      <c r="S18" s="81">
        <f>IF((ABS(Q17)+ABS(R17))&gt;0,ATAN(S17/SQRT(Q17^2+R17^2))/PI()*180, "NA")</f>
        <v>32.471192290848492</v>
      </c>
    </row>
    <row r="19" spans="1:19" x14ac:dyDescent="0.25">
      <c r="A19" s="48">
        <v>4</v>
      </c>
      <c r="B19" s="30">
        <v>0</v>
      </c>
      <c r="C19" s="31"/>
      <c r="D19" s="31"/>
      <c r="E19" s="45">
        <v>0</v>
      </c>
      <c r="F19" s="32">
        <v>0</v>
      </c>
      <c r="G19" s="33">
        <v>0</v>
      </c>
      <c r="H19" s="25">
        <f>H18</f>
        <v>1</v>
      </c>
      <c r="I19" s="26">
        <f>I18</f>
        <v>0</v>
      </c>
      <c r="J19" s="26">
        <f>J18</f>
        <v>0</v>
      </c>
      <c r="K19" s="26">
        <f>K18*COS($B19/180*PI())+N18*SIN($B19/180*PI())</f>
        <v>0</v>
      </c>
      <c r="L19" s="26">
        <f>L18*COS($B19/180*PI())+O18*SIN($B19/180*PI())</f>
        <v>-1</v>
      </c>
      <c r="M19" s="26">
        <f>M18*COS($B19/180*PI())+P18*SIN($B19/180*PI())</f>
        <v>1.22514845490862E-16</v>
      </c>
      <c r="N19" s="26">
        <f>-K18*SIN($B19/180*PI())+N18*COS($B19/180*PI())</f>
        <v>0</v>
      </c>
      <c r="O19" s="26">
        <f>-L18*SIN($B19/180*PI())+O18*COS($B19/180*PI())</f>
        <v>-1.22514845490862E-16</v>
      </c>
      <c r="P19" s="26">
        <f>-M18*SIN($B19/180*PI())+P18*COS($B19/180*PI())</f>
        <v>-1</v>
      </c>
      <c r="Q19" s="45">
        <f>Q17+$E19*H18+$F19*K18+($D18+$G19)*N18</f>
        <v>550</v>
      </c>
      <c r="R19" s="32">
        <f>R17+$E19*I18+$F19*L18+($D18+$G19)*O18</f>
        <v>0</v>
      </c>
      <c r="S19" s="33">
        <f>S17+$E19*J18+$F19*M18+($D18+$G19)*P18</f>
        <v>350</v>
      </c>
    </row>
    <row r="20" spans="1:19" x14ac:dyDescent="0.25">
      <c r="A20" s="50"/>
      <c r="B20" s="82"/>
      <c r="C20" s="39">
        <v>0</v>
      </c>
      <c r="D20" s="39">
        <v>0</v>
      </c>
      <c r="E20" s="47"/>
      <c r="F20" s="40"/>
      <c r="G20" s="42"/>
      <c r="H20" s="43">
        <f>H19*COS($C20/180*PI())+K19*SIN($C20/180*PI())</f>
        <v>1</v>
      </c>
      <c r="I20" s="41">
        <f>I19*COS($C20/180*PI())+L19*SIN($C20/180*PI())</f>
        <v>0</v>
      </c>
      <c r="J20" s="41">
        <f>J19*COS($C20/180*PI())+M19*SIN($C20/180*PI())</f>
        <v>0</v>
      </c>
      <c r="K20" s="41">
        <f>-H19*SIN($C20/180*PI())+K19*COS($C20/180*PI())</f>
        <v>0</v>
      </c>
      <c r="L20" s="41">
        <f>-I19*SIN($C20/180*PI())+L19*COS($C20/180*PI())</f>
        <v>-1</v>
      </c>
      <c r="M20" s="41">
        <f>-J19*SIN($C20/180*PI())+M19*COS($C20/180*PI())</f>
        <v>1.22514845490862E-16</v>
      </c>
      <c r="N20" s="41">
        <f>N19</f>
        <v>0</v>
      </c>
      <c r="O20" s="41">
        <f>O19</f>
        <v>-1.22514845490862E-16</v>
      </c>
      <c r="P20" s="41">
        <f>P19</f>
        <v>-1</v>
      </c>
      <c r="Q20" s="79">
        <f>SQRT(Q19^2+R19^2+S19^2)</f>
        <v>651.92024052026488</v>
      </c>
      <c r="R20" s="80">
        <f>IF(ABS(Q19)&gt;0,ATAN(R19/Q19)/PI()*180,"NA")</f>
        <v>0</v>
      </c>
      <c r="S20" s="81">
        <f>IF((ABS(Q19)+ABS(R19))&gt;0,ATAN(S19/SQRT(Q19^2+R19^2))/PI()*180, "NA")</f>
        <v>32.471192290848492</v>
      </c>
    </row>
    <row r="21" spans="1:19" x14ac:dyDescent="0.25">
      <c r="A21" s="48">
        <v>5</v>
      </c>
      <c r="B21" s="30">
        <v>0</v>
      </c>
      <c r="C21" s="31"/>
      <c r="D21" s="31"/>
      <c r="E21" s="45">
        <v>0</v>
      </c>
      <c r="F21" s="32">
        <v>0</v>
      </c>
      <c r="G21" s="33">
        <v>0</v>
      </c>
      <c r="H21" s="25">
        <f>H20</f>
        <v>1</v>
      </c>
      <c r="I21" s="26">
        <f>I20</f>
        <v>0</v>
      </c>
      <c r="J21" s="26">
        <f>J20</f>
        <v>0</v>
      </c>
      <c r="K21" s="26">
        <f>K20*COS($B21/180*PI())+N20*SIN($B21/180*PI())</f>
        <v>0</v>
      </c>
      <c r="L21" s="26">
        <f>L20*COS($B21/180*PI())+O20*SIN($B21/180*PI())</f>
        <v>-1</v>
      </c>
      <c r="M21" s="26">
        <f>M20*COS($B21/180*PI())+P20*SIN($B21/180*PI())</f>
        <v>1.22514845490862E-16</v>
      </c>
      <c r="N21" s="26">
        <f>-K20*SIN($B21/180*PI())+N20*COS($B21/180*PI())</f>
        <v>0</v>
      </c>
      <c r="O21" s="26">
        <f>-L20*SIN($B21/180*PI())+O20*COS($B21/180*PI())</f>
        <v>-1.22514845490862E-16</v>
      </c>
      <c r="P21" s="26">
        <f>-M20*SIN($B21/180*PI())+P20*COS($B21/180*PI())</f>
        <v>-1</v>
      </c>
      <c r="Q21" s="45">
        <f>Q19+$E21*H20+$F21*K20+($D20+$G21)*N20</f>
        <v>550</v>
      </c>
      <c r="R21" s="32">
        <f>R19+$E21*I20+$F21*L20+($D20+$G21)*O20</f>
        <v>0</v>
      </c>
      <c r="S21" s="33">
        <f>S19+$E21*J20+$F21*M20+($D20+$G21)*P20</f>
        <v>350</v>
      </c>
    </row>
    <row r="22" spans="1:19" x14ac:dyDescent="0.25">
      <c r="A22" s="50"/>
      <c r="B22" s="82"/>
      <c r="C22" s="39">
        <v>0</v>
      </c>
      <c r="D22" s="39">
        <v>0</v>
      </c>
      <c r="E22" s="47"/>
      <c r="F22" s="40"/>
      <c r="G22" s="42"/>
      <c r="H22" s="43">
        <f>H21*COS($C22/180*PI())+K21*SIN($C22/180*PI())</f>
        <v>1</v>
      </c>
      <c r="I22" s="41">
        <f>I21*COS($C22/180*PI())+L21*SIN($C22/180*PI())</f>
        <v>0</v>
      </c>
      <c r="J22" s="41">
        <f>J21*COS($C22/180*PI())+M21*SIN($C22/180*PI())</f>
        <v>0</v>
      </c>
      <c r="K22" s="41">
        <f>-H21*SIN($C22/180*PI())+K21*COS($C22/180*PI())</f>
        <v>0</v>
      </c>
      <c r="L22" s="41">
        <f>-I21*SIN($C22/180*PI())+L21*COS($C22/180*PI())</f>
        <v>-1</v>
      </c>
      <c r="M22" s="41">
        <f>-J21*SIN($C22/180*PI())+M21*COS($C22/180*PI())</f>
        <v>1.22514845490862E-16</v>
      </c>
      <c r="N22" s="41">
        <f>N21</f>
        <v>0</v>
      </c>
      <c r="O22" s="41">
        <f>O21</f>
        <v>-1.22514845490862E-16</v>
      </c>
      <c r="P22" s="41">
        <f>P21</f>
        <v>-1</v>
      </c>
      <c r="Q22" s="79">
        <f>SQRT(Q21^2+R21^2+S21^2)</f>
        <v>651.92024052026488</v>
      </c>
      <c r="R22" s="80">
        <f>IF(ABS(Q21)&gt;0,ATAN(R21/Q21)/PI()*180,"NA")</f>
        <v>0</v>
      </c>
      <c r="S22" s="81">
        <f>IF((ABS(Q21)+ABS(R21))&gt;0,ATAN(S21/SQRT(Q21^2+R21^2))/PI()*180, "NA")</f>
        <v>32.471192290848492</v>
      </c>
    </row>
    <row r="23" spans="1:19" x14ac:dyDescent="0.25">
      <c r="A23" s="49">
        <v>6</v>
      </c>
      <c r="B23" s="34">
        <v>0</v>
      </c>
      <c r="C23" s="35"/>
      <c r="D23" s="35"/>
      <c r="E23" s="46">
        <v>0</v>
      </c>
      <c r="F23" s="36">
        <v>0</v>
      </c>
      <c r="G23" s="37">
        <v>0</v>
      </c>
      <c r="H23" s="28">
        <f>H22</f>
        <v>1</v>
      </c>
      <c r="I23" s="29">
        <f>I22</f>
        <v>0</v>
      </c>
      <c r="J23" s="29">
        <f>J22</f>
        <v>0</v>
      </c>
      <c r="K23" s="29">
        <f>K22*COS($B23/180*PI())+N22*SIN($B23/180*PI())</f>
        <v>0</v>
      </c>
      <c r="L23" s="29">
        <f>L22*COS($B23/180*PI())+O22*SIN($B23/180*PI())</f>
        <v>-1</v>
      </c>
      <c r="M23" s="29">
        <f>M22*COS($B23/180*PI())+P22*SIN($B23/180*PI())</f>
        <v>1.22514845490862E-16</v>
      </c>
      <c r="N23" s="29">
        <f>-K22*SIN($B23/180*PI())+N22*COS($B23/180*PI())</f>
        <v>0</v>
      </c>
      <c r="O23" s="29">
        <f>-L22*SIN($B23/180*PI())+O22*COS($B23/180*PI())</f>
        <v>-1.22514845490862E-16</v>
      </c>
      <c r="P23" s="29">
        <f>-M22*SIN($B23/180*PI())+P22*COS($B23/180*PI())</f>
        <v>-1</v>
      </c>
      <c r="Q23" s="45">
        <f>Q21+$E23*H22+$F23*K22+($D22+$G23)*N22</f>
        <v>550</v>
      </c>
      <c r="R23" s="32">
        <f>R21+$E23*I22+$F23*L22+($D22+$G23)*O22</f>
        <v>0</v>
      </c>
      <c r="S23" s="33">
        <f>S21+$E23*J22+$F23*M22+($D22+$G23)*P22</f>
        <v>350</v>
      </c>
    </row>
    <row r="24" spans="1:19" x14ac:dyDescent="0.25">
      <c r="A24" s="50"/>
      <c r="B24" s="38"/>
      <c r="C24" s="39">
        <v>0</v>
      </c>
      <c r="D24" s="39">
        <v>0</v>
      </c>
      <c r="E24" s="47"/>
      <c r="F24" s="40"/>
      <c r="G24" s="42"/>
      <c r="H24" s="43">
        <f>H23*COS($C24/180*PI())+K23*SIN($C24/180*PI())</f>
        <v>1</v>
      </c>
      <c r="I24" s="41">
        <f>I23*COS($C24/180*PI())+L23*SIN($C24/180*PI())</f>
        <v>0</v>
      </c>
      <c r="J24" s="41">
        <f>J23*COS($C24/180*PI())+M23*SIN($C24/180*PI())</f>
        <v>0</v>
      </c>
      <c r="K24" s="41">
        <f>-H23*SIN($C24/180*PI())+K23*COS($C24/180*PI())</f>
        <v>0</v>
      </c>
      <c r="L24" s="41">
        <f>-I23*SIN($C24/180*PI())+L23*COS($C24/180*PI())</f>
        <v>-1</v>
      </c>
      <c r="M24" s="41">
        <f>-J23*SIN($C24/180*PI())+M23*COS($C24/180*PI())</f>
        <v>1.22514845490862E-16</v>
      </c>
      <c r="N24" s="41">
        <f>N23</f>
        <v>0</v>
      </c>
      <c r="O24" s="41">
        <f>O23</f>
        <v>-1.22514845490862E-16</v>
      </c>
      <c r="P24" s="41">
        <f>P23</f>
        <v>-1</v>
      </c>
      <c r="Q24" s="79">
        <f>SQRT(Q23^2+R23^2+S23^2)</f>
        <v>651.92024052026488</v>
      </c>
      <c r="R24" s="80">
        <f>IF(ABS(Q23)&gt;0,ATAN(R23/Q23)/PI()*180,"NA")</f>
        <v>0</v>
      </c>
      <c r="S24" s="81">
        <f>IF((ABS(Q23)+ABS(R23))&gt;0,ATAN(S23/SQRT(Q23^2+R23^2))/PI()*180, "NA")</f>
        <v>32.471192290848492</v>
      </c>
    </row>
    <row r="25" spans="1:19" x14ac:dyDescent="0.25">
      <c r="A25" t="s">
        <v>14</v>
      </c>
      <c r="C25" s="4"/>
      <c r="D25" s="4"/>
      <c r="E25" s="2">
        <v>0</v>
      </c>
      <c r="F25" s="2">
        <v>0</v>
      </c>
      <c r="G25" s="2">
        <v>0</v>
      </c>
      <c r="Q25" s="45">
        <f>Q23+$E25*H24+$F25*K24+($D24+$G25)*N24</f>
        <v>550</v>
      </c>
      <c r="R25" s="32">
        <f>R23+$E25*I24+$F25*L24+($D24+$G25)*O24</f>
        <v>0</v>
      </c>
      <c r="S25" s="33">
        <f>S23+$E25*J24+$F25*M24+($D24+$G25)*P24</f>
        <v>350</v>
      </c>
    </row>
    <row r="26" spans="1:19" x14ac:dyDescent="0.25">
      <c r="C26" s="4"/>
      <c r="D26" s="4"/>
      <c r="Q26" s="79">
        <f>SQRT(Q25^2+R25^2+S25^2)</f>
        <v>651.92024052026488</v>
      </c>
      <c r="R26" s="80">
        <f>IF(ABS(Q25)&gt;0,ATAN(R25/Q25)/PI()*180,"NA")</f>
        <v>0</v>
      </c>
      <c r="S26" s="81">
        <f>IF((ABS(Q25)+ABS(R25))&gt;0,ATAN(S25/SQRT(Q25^2+R25^2))/PI()*180, "NA")</f>
        <v>32.471192290848492</v>
      </c>
    </row>
    <row r="27" spans="1:19" x14ac:dyDescent="0.25">
      <c r="J27" s="53" t="s">
        <v>40</v>
      </c>
      <c r="K27" s="66">
        <v>4</v>
      </c>
      <c r="L27" t="s">
        <v>39</v>
      </c>
      <c r="M27"/>
      <c r="N27"/>
      <c r="O27"/>
      <c r="P27"/>
      <c r="Q27"/>
      <c r="R27"/>
      <c r="S27"/>
    </row>
    <row r="28" spans="1:19" x14ac:dyDescent="0.25">
      <c r="J28" s="53"/>
      <c r="K28" s="74"/>
      <c r="L28"/>
      <c r="M28"/>
      <c r="N28"/>
      <c r="O28"/>
      <c r="P28"/>
      <c r="Q28"/>
      <c r="R28"/>
      <c r="S28"/>
    </row>
    <row r="29" spans="1:19" x14ac:dyDescent="0.25">
      <c r="A29" s="52"/>
      <c r="C29" s="52" t="s">
        <v>33</v>
      </c>
      <c r="D29" s="3"/>
      <c r="E29" s="3"/>
      <c r="H29" s="52" t="s">
        <v>34</v>
      </c>
      <c r="L29"/>
      <c r="M29" s="68" t="s">
        <v>36</v>
      </c>
      <c r="P29"/>
      <c r="Q29"/>
      <c r="R29"/>
      <c r="S29"/>
    </row>
    <row r="30" spans="1:19" x14ac:dyDescent="0.25">
      <c r="A30" s="3"/>
      <c r="B30" s="3"/>
      <c r="C30" s="53"/>
      <c r="D30" s="53" t="s">
        <v>35</v>
      </c>
      <c r="E30" s="70">
        <f>K27-1</f>
        <v>3</v>
      </c>
      <c r="F30" s="3"/>
      <c r="I30" s="53" t="s">
        <v>35</v>
      </c>
      <c r="J30" s="70">
        <f>K27</f>
        <v>4</v>
      </c>
      <c r="L30"/>
      <c r="M30"/>
      <c r="N30" s="53" t="s">
        <v>35</v>
      </c>
      <c r="O30" s="67">
        <f>K27</f>
        <v>4</v>
      </c>
      <c r="P30"/>
      <c r="Q30"/>
      <c r="S30"/>
    </row>
    <row r="31" spans="1:19" x14ac:dyDescent="0.25">
      <c r="A31" s="3"/>
      <c r="D31" s="1" t="str">
        <f>"R1/"&amp;K27-1&amp;" Inverse"</f>
        <v>R1/3 Inverse</v>
      </c>
      <c r="E31"/>
      <c r="F31" s="3" t="str">
        <f>"P1/"&amp;K27-1</f>
        <v>P1/3</v>
      </c>
      <c r="I31" s="3" t="str">
        <f>"R1/"&amp;K27</f>
        <v>R1/4</v>
      </c>
      <c r="K31" s="3" t="str">
        <f>"P1/"&amp;K27</f>
        <v>P1/4</v>
      </c>
      <c r="L31"/>
      <c r="N31" s="3" t="str">
        <f>"R"&amp;K27</f>
        <v>R4</v>
      </c>
      <c r="P31" s="1" t="str">
        <f>"P"&amp;K27</f>
        <v>P4</v>
      </c>
      <c r="Q31"/>
      <c r="R31"/>
      <c r="S31"/>
    </row>
    <row r="32" spans="1:19" x14ac:dyDescent="0.25">
      <c r="A32" s="3"/>
      <c r="C32" s="45">
        <f>INDEX($H$13:$S$24,E30*2,1)</f>
        <v>1</v>
      </c>
      <c r="D32" s="32">
        <f>INDEX($H$13:$S$24,E30*2,2)</f>
        <v>0</v>
      </c>
      <c r="E32" s="32">
        <f>INDEX($H$13:$S$24,E30*2,3)</f>
        <v>0</v>
      </c>
      <c r="F32" s="54">
        <f>INDEX($Q$13:$S$24,E30*2-1,1)</f>
        <v>550</v>
      </c>
      <c r="H32" s="45">
        <f>INDEX($H$13:$S$24,J30*2,1)</f>
        <v>1</v>
      </c>
      <c r="I32" s="32">
        <f>INDEX($H$13:$S$24,J30*2,4)</f>
        <v>0</v>
      </c>
      <c r="J32" s="32">
        <f>INDEX($H$13:$S$24,J30*2,7)</f>
        <v>0</v>
      </c>
      <c r="K32" s="54">
        <f>INDEX($Q$13:$S$24,J30*2-1,1)</f>
        <v>550</v>
      </c>
      <c r="L32"/>
      <c r="M32" s="45">
        <f>INDEX(MMULT($C$32:$E$34,$H$32:$J$34),1,1)</f>
        <v>1</v>
      </c>
      <c r="N32" s="32">
        <f>INDEX(MMULT($C$32:$E$34,$H$32:$J$34),1,2)</f>
        <v>0</v>
      </c>
      <c r="O32" s="33">
        <f>INDEX(MMULT($C$32:$E$34,$H$32:$J$34),1,3)</f>
        <v>0</v>
      </c>
      <c r="P32" s="54">
        <f>(K32-F32)*C32+(K33-F33)*D32+(K34-F34)*E32</f>
        <v>0</v>
      </c>
      <c r="Q32"/>
      <c r="S32"/>
    </row>
    <row r="33" spans="1:19" x14ac:dyDescent="0.25">
      <c r="A33" s="3"/>
      <c r="C33" s="46">
        <f>INDEX($H$13:$S$24,E30*2,4)</f>
        <v>0</v>
      </c>
      <c r="D33" s="36">
        <f>INDEX($H$13:$S$24,E30*2,5)</f>
        <v>-1</v>
      </c>
      <c r="E33" s="36">
        <f>INDEX($H$13:$S$24,E30*2,6)</f>
        <v>1.22514845490862E-16</v>
      </c>
      <c r="F33" s="55">
        <f>INDEX($Q$13:$S$24,E30*2-1,2)</f>
        <v>0</v>
      </c>
      <c r="G33" s="3" t="s">
        <v>37</v>
      </c>
      <c r="H33" s="46">
        <f>INDEX($H$13:$S$24,J30*2,2)</f>
        <v>0</v>
      </c>
      <c r="I33" s="36">
        <f>INDEX($H$13:$S$24,J30*2,5)</f>
        <v>-1</v>
      </c>
      <c r="J33" s="36">
        <f>INDEX($H$13:$S$24,J30*2,8)</f>
        <v>-1.22514845490862E-16</v>
      </c>
      <c r="K33" s="55">
        <f>INDEX($Q$13:$S$24,J30*2-1,2)</f>
        <v>0</v>
      </c>
      <c r="L33" s="71" t="s">
        <v>38</v>
      </c>
      <c r="M33" s="46">
        <f>INDEX(MMULT($C$32:$E$34,$H$32:$J$34),2,1)</f>
        <v>0</v>
      </c>
      <c r="N33" s="36">
        <f>INDEX(MMULT($C$32:$E$34,$H$32:$J$34),2,2)</f>
        <v>1</v>
      </c>
      <c r="O33" s="37">
        <f>INDEX(MMULT($C$32:$E$34,$H$32:$J$34),2,3)</f>
        <v>0</v>
      </c>
      <c r="P33" s="55">
        <f>(K32-F32)*C33+(K33-F33)*D33+(K34-F34)*E33</f>
        <v>0</v>
      </c>
      <c r="Q33"/>
      <c r="R33"/>
      <c r="S33"/>
    </row>
    <row r="34" spans="1:19" x14ac:dyDescent="0.25">
      <c r="A34" s="3"/>
      <c r="C34" s="47">
        <f>INDEX($H$13:$S$24,E30*2,7)</f>
        <v>0</v>
      </c>
      <c r="D34" s="40">
        <f>INDEX($H$13:$S$24,E30*2,8)</f>
        <v>-1.22514845490862E-16</v>
      </c>
      <c r="E34" s="40">
        <f>INDEX($H$13:$S$24,E30*2,9)</f>
        <v>-1</v>
      </c>
      <c r="F34" s="56">
        <f>INDEX($Q$13:$S$24,E30*2-1,3)</f>
        <v>350</v>
      </c>
      <c r="H34" s="47">
        <f>INDEX($H$13:$S$24,J30*2,3)</f>
        <v>0</v>
      </c>
      <c r="I34" s="40">
        <f>INDEX($H$13:$S$24,J30*2,6)</f>
        <v>1.22514845490862E-16</v>
      </c>
      <c r="J34" s="40">
        <f>INDEX($H$13:$S$24,J30*2,9)</f>
        <v>-1</v>
      </c>
      <c r="K34" s="56">
        <f>INDEX($Q$13:$S$24,J30*2-1,3)</f>
        <v>350</v>
      </c>
      <c r="L34"/>
      <c r="M34" s="47">
        <f>INDEX(MMULT($C$32:$E$34,$H$32:$J$34),3,1)</f>
        <v>0</v>
      </c>
      <c r="N34" s="40">
        <f>INDEX(MMULT($C$32:$E$34,$H$32:$J$34),3,2)</f>
        <v>0</v>
      </c>
      <c r="O34" s="42">
        <f>INDEX(MMULT($C$32:$E$34,$H$32:$J$34),3,3)</f>
        <v>1</v>
      </c>
      <c r="P34" s="56">
        <f>(K32-F32)*C34+(K33-F33)*D34+(K34-F34)*E34</f>
        <v>0</v>
      </c>
      <c r="Q34"/>
      <c r="R34"/>
      <c r="S34"/>
    </row>
    <row r="35" spans="1:19" x14ac:dyDescent="0.25">
      <c r="A35" s="3"/>
      <c r="B35" s="3"/>
      <c r="C35" s="3"/>
      <c r="D35" s="3"/>
      <c r="E35" s="3"/>
      <c r="F35" s="3"/>
      <c r="H35" s="36"/>
      <c r="I35" s="36"/>
      <c r="J35" s="36"/>
      <c r="K35" s="36"/>
      <c r="L35"/>
      <c r="M35" s="72"/>
      <c r="O35"/>
      <c r="P35" s="73" t="str">
        <f>"P"&amp;K27&amp;"=(R1/"&amp;K27-1&amp;" Inverse)X[("&amp;"P1/"&amp;K27&amp;")-(P1/"&amp;K27-1&amp;")]"</f>
        <v>P4=(R1/3 Inverse)X[(P1/4)-(P1/3)]</v>
      </c>
      <c r="Q35"/>
      <c r="S35"/>
    </row>
    <row r="36" spans="1:19" x14ac:dyDescent="0.25">
      <c r="A36" s="3"/>
      <c r="B36" s="3"/>
      <c r="C36" s="3"/>
      <c r="D36" s="3"/>
      <c r="E36" s="3"/>
      <c r="F36" s="3"/>
      <c r="H36" s="2"/>
      <c r="I36" s="2"/>
      <c r="J36"/>
      <c r="K36"/>
      <c r="L36"/>
      <c r="M36"/>
      <c r="N36"/>
      <c r="O36"/>
      <c r="P36" s="73"/>
      <c r="Q36"/>
      <c r="R36"/>
      <c r="S36" s="69" t="s">
        <v>49</v>
      </c>
    </row>
    <row r="37" spans="1:19" x14ac:dyDescent="0.25">
      <c r="A37" s="3"/>
      <c r="B37" s="3"/>
      <c r="C37" s="3"/>
      <c r="D37" s="3"/>
      <c r="E37" s="3"/>
      <c r="F37" s="3"/>
      <c r="H37" s="2"/>
      <c r="I37" s="2"/>
      <c r="J37"/>
      <c r="K37"/>
      <c r="L37"/>
      <c r="M37"/>
      <c r="N37"/>
      <c r="O37"/>
      <c r="P37"/>
      <c r="Q37"/>
      <c r="R37"/>
      <c r="S37"/>
    </row>
    <row r="38" spans="1:19" x14ac:dyDescent="0.25">
      <c r="A38" s="3"/>
      <c r="B38" s="3"/>
      <c r="C38" s="3"/>
      <c r="D38" s="3"/>
      <c r="E38" s="3"/>
      <c r="F38" s="3"/>
      <c r="H38" s="2"/>
      <c r="I38" s="2"/>
      <c r="J38"/>
      <c r="K38"/>
      <c r="L38"/>
      <c r="M38"/>
      <c r="N38"/>
      <c r="O38"/>
      <c r="P38"/>
      <c r="Q38"/>
      <c r="R38"/>
      <c r="S38"/>
    </row>
    <row r="39" spans="1:19" x14ac:dyDescent="0.25">
      <c r="A39" s="3"/>
      <c r="B39" s="3"/>
      <c r="C39" s="3"/>
      <c r="D39" s="3"/>
      <c r="E39" s="3"/>
      <c r="F39" s="3"/>
      <c r="H39" s="2"/>
      <c r="I39" s="2"/>
      <c r="J39"/>
      <c r="K39"/>
      <c r="L39"/>
      <c r="M39"/>
      <c r="N39"/>
      <c r="O39"/>
      <c r="P39"/>
      <c r="Q39"/>
      <c r="R39"/>
      <c r="S39"/>
    </row>
    <row r="40" spans="1:19" x14ac:dyDescent="0.25">
      <c r="A40" s="3"/>
      <c r="B40" s="3"/>
      <c r="C40" s="3"/>
      <c r="D40" s="3"/>
      <c r="E40" s="3"/>
      <c r="F40" s="3"/>
      <c r="H40" s="2"/>
      <c r="I40" s="2"/>
      <c r="J40"/>
      <c r="K40"/>
      <c r="L40"/>
      <c r="M40"/>
      <c r="N40"/>
      <c r="O40"/>
      <c r="P40"/>
      <c r="Q40"/>
      <c r="R40"/>
      <c r="S40"/>
    </row>
    <row r="41" spans="1:19" x14ac:dyDescent="0.25">
      <c r="A41" s="3"/>
      <c r="B41" s="3"/>
      <c r="C41" s="3"/>
      <c r="D41" s="3"/>
      <c r="E41" s="3"/>
      <c r="F41" s="3"/>
      <c r="H41" s="2"/>
      <c r="I41" s="2"/>
      <c r="J41"/>
      <c r="K41"/>
      <c r="L41"/>
      <c r="M41"/>
      <c r="N41"/>
      <c r="O41"/>
      <c r="P41"/>
      <c r="Q41"/>
      <c r="R41"/>
      <c r="S41"/>
    </row>
    <row r="42" spans="1:19" x14ac:dyDescent="0.25">
      <c r="A42" s="3"/>
      <c r="B42" s="3"/>
      <c r="C42" s="3"/>
      <c r="D42" s="3"/>
      <c r="E42" s="3"/>
      <c r="F42" s="3"/>
      <c r="H42" s="2"/>
      <c r="I42" s="2"/>
      <c r="J42"/>
      <c r="K42"/>
      <c r="L42"/>
      <c r="M42"/>
      <c r="N42"/>
      <c r="O42"/>
      <c r="P42"/>
      <c r="Q42"/>
      <c r="R42"/>
      <c r="S42"/>
    </row>
    <row r="43" spans="1:19" x14ac:dyDescent="0.25">
      <c r="A43" s="3"/>
      <c r="B43" s="3"/>
      <c r="C43" s="3"/>
      <c r="D43" s="3"/>
      <c r="E43" s="3"/>
      <c r="F43" s="3"/>
      <c r="H43" s="2"/>
      <c r="I43" s="2"/>
      <c r="J43"/>
      <c r="K43"/>
      <c r="L43"/>
      <c r="M43"/>
      <c r="N43"/>
      <c r="O43"/>
      <c r="P43"/>
      <c r="Q43"/>
      <c r="R43"/>
      <c r="S43"/>
    </row>
    <row r="44" spans="1:19" x14ac:dyDescent="0.25">
      <c r="A44" s="3"/>
      <c r="B44" s="3"/>
      <c r="C44" s="3"/>
      <c r="D44" s="3"/>
      <c r="E44" s="3"/>
      <c r="F44" s="3"/>
      <c r="H44" s="2"/>
      <c r="I44" s="2"/>
      <c r="J44"/>
      <c r="K44"/>
      <c r="L44"/>
      <c r="M44"/>
      <c r="N44"/>
      <c r="O44"/>
      <c r="P44"/>
      <c r="Q44"/>
      <c r="R44"/>
      <c r="S4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topLeftCell="A10" workbookViewId="0">
      <selection activeCell="E20" sqref="E20"/>
    </sheetView>
  </sheetViews>
  <sheetFormatPr defaultRowHeight="15" x14ac:dyDescent="0.25"/>
  <cols>
    <col min="1" max="4" width="8.7109375" customWidth="1"/>
    <col min="5" max="7" width="8.7109375" style="2" customWidth="1"/>
    <col min="8" max="16" width="8.7109375" style="3" customWidth="1"/>
    <col min="17" max="19" width="8.7109375" style="2" customWidth="1"/>
  </cols>
  <sheetData>
    <row r="1" spans="1:19" x14ac:dyDescent="0.25">
      <c r="I1" s="3" t="s">
        <v>50</v>
      </c>
    </row>
    <row r="2" spans="1:19" x14ac:dyDescent="0.25">
      <c r="B2" s="2"/>
      <c r="C2" s="2"/>
      <c r="D2" s="2"/>
      <c r="E2" s="3"/>
      <c r="F2" s="3"/>
      <c r="G2" s="3"/>
      <c r="J2"/>
      <c r="K2"/>
      <c r="L2" t="s">
        <v>47</v>
      </c>
      <c r="M2"/>
      <c r="N2"/>
      <c r="O2"/>
      <c r="P2"/>
      <c r="R2"/>
      <c r="S2"/>
    </row>
    <row r="3" spans="1:19" x14ac:dyDescent="0.25">
      <c r="D3" s="2"/>
      <c r="E3" s="3" t="s">
        <v>23</v>
      </c>
      <c r="G3" s="3"/>
      <c r="I3" s="3" t="s">
        <v>25</v>
      </c>
      <c r="L3" s="3" t="s">
        <v>46</v>
      </c>
      <c r="N3"/>
      <c r="O3" s="1" t="s">
        <v>45</v>
      </c>
      <c r="P3"/>
      <c r="R3"/>
      <c r="S3"/>
    </row>
    <row r="4" spans="1:19" x14ac:dyDescent="0.25">
      <c r="D4" s="8">
        <v>1</v>
      </c>
      <c r="E4" s="9">
        <v>0</v>
      </c>
      <c r="F4" s="10">
        <v>0</v>
      </c>
      <c r="G4" s="3"/>
      <c r="H4" s="16" t="s">
        <v>21</v>
      </c>
      <c r="I4" s="17" t="s">
        <v>22</v>
      </c>
      <c r="J4" s="18">
        <v>0</v>
      </c>
      <c r="L4" s="98">
        <v>0</v>
      </c>
      <c r="N4" s="57" t="s">
        <v>0</v>
      </c>
      <c r="O4" s="58" t="s">
        <v>3</v>
      </c>
      <c r="P4" s="59" t="s">
        <v>6</v>
      </c>
      <c r="R4"/>
      <c r="S4"/>
    </row>
    <row r="5" spans="1:19" x14ac:dyDescent="0.25">
      <c r="D5" s="11">
        <v>0</v>
      </c>
      <c r="E5" s="7" t="s">
        <v>15</v>
      </c>
      <c r="F5" s="12" t="s">
        <v>17</v>
      </c>
      <c r="G5" s="3"/>
      <c r="H5" s="19" t="s">
        <v>26</v>
      </c>
      <c r="I5" s="20" t="s">
        <v>21</v>
      </c>
      <c r="J5" s="21">
        <v>0</v>
      </c>
      <c r="L5" s="99">
        <v>0</v>
      </c>
      <c r="N5" s="60" t="s">
        <v>1</v>
      </c>
      <c r="O5" s="61" t="s">
        <v>5</v>
      </c>
      <c r="P5" s="62" t="s">
        <v>7</v>
      </c>
      <c r="R5"/>
      <c r="S5"/>
    </row>
    <row r="6" spans="1:19" x14ac:dyDescent="0.25">
      <c r="D6" s="13">
        <v>0</v>
      </c>
      <c r="E6" s="14" t="s">
        <v>16</v>
      </c>
      <c r="F6" s="15" t="s">
        <v>15</v>
      </c>
      <c r="G6" s="3"/>
      <c r="H6" s="22">
        <v>0</v>
      </c>
      <c r="I6" s="23">
        <v>0</v>
      </c>
      <c r="J6" s="24">
        <v>1</v>
      </c>
      <c r="L6" s="100" t="s">
        <v>48</v>
      </c>
      <c r="N6" s="63" t="s">
        <v>2</v>
      </c>
      <c r="O6" s="64" t="s">
        <v>4</v>
      </c>
      <c r="P6" s="65" t="s">
        <v>8</v>
      </c>
      <c r="R6"/>
      <c r="S6"/>
    </row>
    <row r="7" spans="1:19" x14ac:dyDescent="0.25">
      <c r="B7" s="7"/>
      <c r="C7" s="7"/>
      <c r="D7" s="7"/>
      <c r="E7" s="7"/>
      <c r="F7" s="3"/>
      <c r="G7" s="20"/>
      <c r="H7" s="20"/>
      <c r="I7" s="20"/>
      <c r="K7"/>
      <c r="L7"/>
      <c r="M7"/>
      <c r="N7"/>
      <c r="O7"/>
      <c r="P7"/>
      <c r="Q7"/>
      <c r="R7"/>
      <c r="S7"/>
    </row>
    <row r="8" spans="1:19" x14ac:dyDescent="0.25">
      <c r="B8" s="57" t="s">
        <v>18</v>
      </c>
      <c r="C8" s="59" t="s">
        <v>20</v>
      </c>
      <c r="D8" s="59" t="s">
        <v>20</v>
      </c>
      <c r="P8"/>
      <c r="Q8" s="40"/>
      <c r="R8" s="51" t="s">
        <v>28</v>
      </c>
      <c r="S8" s="40"/>
    </row>
    <row r="9" spans="1:19" x14ac:dyDescent="0.25">
      <c r="B9" s="60" t="s">
        <v>19</v>
      </c>
      <c r="C9" s="62" t="s">
        <v>19</v>
      </c>
      <c r="D9" s="62" t="s">
        <v>19</v>
      </c>
      <c r="E9" s="92"/>
      <c r="F9" s="93" t="s">
        <v>32</v>
      </c>
      <c r="G9" s="94"/>
      <c r="H9" s="95"/>
      <c r="I9" s="93"/>
      <c r="J9" s="93"/>
      <c r="K9" s="93"/>
      <c r="L9" s="93" t="s">
        <v>27</v>
      </c>
      <c r="M9" s="93"/>
      <c r="N9" s="93"/>
      <c r="O9" s="93"/>
      <c r="P9" s="96"/>
      <c r="Q9" s="83" t="s">
        <v>9</v>
      </c>
      <c r="R9" s="84" t="s">
        <v>10</v>
      </c>
      <c r="S9" s="85" t="s">
        <v>11</v>
      </c>
    </row>
    <row r="10" spans="1:19" s="6" customFormat="1" x14ac:dyDescent="0.25">
      <c r="A10" s="91" t="s">
        <v>24</v>
      </c>
      <c r="B10" s="89" t="s">
        <v>12</v>
      </c>
      <c r="C10" s="90" t="s">
        <v>13</v>
      </c>
      <c r="D10" s="90" t="s">
        <v>44</v>
      </c>
      <c r="E10" s="84" t="s">
        <v>29</v>
      </c>
      <c r="F10" s="84" t="s">
        <v>30</v>
      </c>
      <c r="G10" s="85" t="s">
        <v>31</v>
      </c>
      <c r="H10" s="83" t="s">
        <v>0</v>
      </c>
      <c r="I10" s="84" t="s">
        <v>1</v>
      </c>
      <c r="J10" s="84" t="s">
        <v>2</v>
      </c>
      <c r="K10" s="84" t="s">
        <v>3</v>
      </c>
      <c r="L10" s="84" t="s">
        <v>5</v>
      </c>
      <c r="M10" s="84" t="s">
        <v>4</v>
      </c>
      <c r="N10" s="84" t="s">
        <v>6</v>
      </c>
      <c r="O10" s="84" t="s">
        <v>7</v>
      </c>
      <c r="P10" s="85" t="s">
        <v>8</v>
      </c>
      <c r="Q10" s="86" t="s">
        <v>41</v>
      </c>
      <c r="R10" s="87" t="s">
        <v>42</v>
      </c>
      <c r="S10" s="88" t="s">
        <v>43</v>
      </c>
    </row>
    <row r="11" spans="1:19" x14ac:dyDescent="0.25">
      <c r="A11" s="5">
        <v>0</v>
      </c>
      <c r="B11" s="75">
        <v>0</v>
      </c>
      <c r="C11" s="76"/>
      <c r="D11" s="97"/>
      <c r="E11" s="2">
        <v>0</v>
      </c>
      <c r="F11" s="2">
        <v>0</v>
      </c>
      <c r="G11" s="2">
        <v>0</v>
      </c>
      <c r="H11" s="25">
        <v>1</v>
      </c>
      <c r="I11" s="26">
        <v>0</v>
      </c>
      <c r="J11" s="26">
        <v>0</v>
      </c>
      <c r="K11" s="26">
        <v>0</v>
      </c>
      <c r="L11" s="26">
        <v>1</v>
      </c>
      <c r="M11" s="26">
        <v>0</v>
      </c>
      <c r="N11" s="26">
        <v>0</v>
      </c>
      <c r="O11" s="26">
        <v>0</v>
      </c>
      <c r="P11" s="27">
        <v>1</v>
      </c>
      <c r="Q11" s="45">
        <v>0</v>
      </c>
      <c r="R11" s="32">
        <v>0</v>
      </c>
      <c r="S11" s="33">
        <v>0</v>
      </c>
    </row>
    <row r="12" spans="1:19" x14ac:dyDescent="0.25">
      <c r="A12" s="5"/>
      <c r="B12" s="77"/>
      <c r="C12" s="78">
        <v>0</v>
      </c>
      <c r="D12" s="35">
        <v>0</v>
      </c>
      <c r="H12" s="43">
        <f>H11*COS($C12/180*PI())+K11*SIN($C12/180*PI())</f>
        <v>1</v>
      </c>
      <c r="I12" s="41">
        <f>I11*COS($C12/180*PI())+L11*SIN($C12/180*PI())</f>
        <v>0</v>
      </c>
      <c r="J12" s="41">
        <f>J11*COS($C12/180*PI())+M11*SIN($C12/180*PI())</f>
        <v>0</v>
      </c>
      <c r="K12" s="41">
        <f>-H11*SIN($C12/180*PI())+K11*COS($C12/180*PI())</f>
        <v>0</v>
      </c>
      <c r="L12" s="41">
        <f>-I11*SIN($C12/180*PI())+L11*COS($C12/180*PI())</f>
        <v>1</v>
      </c>
      <c r="M12" s="41">
        <f>-J11*SIN($C12/180*PI())+M11*COS($C12/180*PI())</f>
        <v>0</v>
      </c>
      <c r="N12" s="41">
        <f>N11</f>
        <v>0</v>
      </c>
      <c r="O12" s="41">
        <f>O11</f>
        <v>0</v>
      </c>
      <c r="P12" s="44">
        <f>P11</f>
        <v>1</v>
      </c>
      <c r="Q12" s="46"/>
      <c r="R12" s="36"/>
      <c r="S12" s="37"/>
    </row>
    <row r="13" spans="1:19" x14ac:dyDescent="0.25">
      <c r="A13" s="48">
        <v>1</v>
      </c>
      <c r="B13" s="30">
        <v>-90</v>
      </c>
      <c r="C13" s="31"/>
      <c r="D13" s="31"/>
      <c r="E13" s="45">
        <v>0</v>
      </c>
      <c r="F13" s="32">
        <v>0</v>
      </c>
      <c r="G13" s="33">
        <v>300</v>
      </c>
      <c r="H13" s="25">
        <f>H12</f>
        <v>1</v>
      </c>
      <c r="I13" s="26">
        <f>I12</f>
        <v>0</v>
      </c>
      <c r="J13" s="26">
        <f>J12</f>
        <v>0</v>
      </c>
      <c r="K13" s="26">
        <f>K12*COS($B13/180*PI())+N12*SIN($B13/180*PI())</f>
        <v>0</v>
      </c>
      <c r="L13" s="26">
        <f>L12*COS($B13/180*PI())+O12*SIN($B13/180*PI())</f>
        <v>6.1257422745431001E-17</v>
      </c>
      <c r="M13" s="26">
        <f>M12*COS($B13/180*PI())+P12*SIN($B13/180*PI())</f>
        <v>-1</v>
      </c>
      <c r="N13" s="26">
        <f>-K12*SIN($B13/180*PI())+N12*COS($B13/180*PI())</f>
        <v>0</v>
      </c>
      <c r="O13" s="26">
        <f>-L12*SIN($B13/180*PI())+O12*COS($B13/180*PI())</f>
        <v>1</v>
      </c>
      <c r="P13" s="26">
        <f>-M12*SIN($B13/180*PI())+P12*COS($B13/180*PI())</f>
        <v>6.1257422745431001E-17</v>
      </c>
      <c r="Q13" s="45">
        <f>Q11+$E13*H12+$F13*K12+($D12+$G13)*N12</f>
        <v>0</v>
      </c>
      <c r="R13" s="32">
        <f>R11+$E13*I12+$F13*L12+($D12+$G13)*O12</f>
        <v>0</v>
      </c>
      <c r="S13" s="33">
        <f>S11+$E13*J12+$F13*M12+($D12+$G13)*P12</f>
        <v>300</v>
      </c>
    </row>
    <row r="14" spans="1:19" x14ac:dyDescent="0.25">
      <c r="A14" s="50"/>
      <c r="B14" s="82"/>
      <c r="C14" s="39">
        <v>0</v>
      </c>
      <c r="D14" s="39">
        <v>0</v>
      </c>
      <c r="E14" s="47"/>
      <c r="F14" s="40"/>
      <c r="G14" s="42"/>
      <c r="H14" s="43">
        <f>H13*COS($C14/180*PI())+K13*SIN($C14/180*PI())</f>
        <v>1</v>
      </c>
      <c r="I14" s="41">
        <f>I13*COS($C14/180*PI())+L13*SIN($C14/180*PI())</f>
        <v>0</v>
      </c>
      <c r="J14" s="41">
        <f>J13*COS($C14/180*PI())+M13*SIN($C14/180*PI())</f>
        <v>0</v>
      </c>
      <c r="K14" s="41">
        <f>-H13*SIN($C14/180*PI())+K13*COS($C14/180*PI())</f>
        <v>0</v>
      </c>
      <c r="L14" s="41">
        <f>-I13*SIN($C14/180*PI())+L13*COS($C14/180*PI())</f>
        <v>6.1257422745431001E-17</v>
      </c>
      <c r="M14" s="41">
        <f>-J13*SIN($C14/180*PI())+M13*COS($C14/180*PI())</f>
        <v>-1</v>
      </c>
      <c r="N14" s="41">
        <f>N13</f>
        <v>0</v>
      </c>
      <c r="O14" s="41">
        <f>O13</f>
        <v>1</v>
      </c>
      <c r="P14" s="41">
        <f>P13</f>
        <v>6.1257422745431001E-17</v>
      </c>
      <c r="Q14" s="79">
        <f>SQRT(Q13^2+R13^2+S13^2)</f>
        <v>300</v>
      </c>
      <c r="R14" s="80" t="str">
        <f>IF(ABS(Q13)&gt;0,ATAN(R13/Q13)/PI()*180,"NA")</f>
        <v>NA</v>
      </c>
      <c r="S14" s="81" t="str">
        <f>IF((ABS(Q13)+ABS(R13))&gt;0,ATAN(S13/SQRT(Q13^2+R13^2))/PI()*180, "NA")</f>
        <v>NA</v>
      </c>
    </row>
    <row r="15" spans="1:19" x14ac:dyDescent="0.25">
      <c r="A15" s="48">
        <v>2</v>
      </c>
      <c r="B15" s="30">
        <v>90</v>
      </c>
      <c r="C15" s="31"/>
      <c r="D15" s="31"/>
      <c r="E15" s="45">
        <v>0</v>
      </c>
      <c r="F15" s="32">
        <v>-50</v>
      </c>
      <c r="G15" s="33">
        <v>0</v>
      </c>
      <c r="H15" s="25">
        <f>H14</f>
        <v>1</v>
      </c>
      <c r="I15" s="26">
        <f>I14</f>
        <v>0</v>
      </c>
      <c r="J15" s="26">
        <f>J14</f>
        <v>0</v>
      </c>
      <c r="K15" s="26">
        <f>K14*COS($B15/180*PI())+N14*SIN($B15/180*PI())</f>
        <v>0</v>
      </c>
      <c r="L15" s="26">
        <f>L14*COS($B15/180*PI())+O14*SIN($B15/180*PI())</f>
        <v>1</v>
      </c>
      <c r="M15" s="26">
        <f>M14*COS($B15/180*PI())+P14*SIN($B15/180*PI())</f>
        <v>0</v>
      </c>
      <c r="N15" s="26">
        <f>-K14*SIN($B15/180*PI())+N14*COS($B15/180*PI())</f>
        <v>0</v>
      </c>
      <c r="O15" s="26">
        <f>-L14*SIN($B15/180*PI())+O14*COS($B15/180*PI())</f>
        <v>0</v>
      </c>
      <c r="P15" s="26">
        <f>-M14*SIN($B15/180*PI())+P14*COS($B15/180*PI())</f>
        <v>1</v>
      </c>
      <c r="Q15" s="45">
        <f>Q13+$E15*H14+$F15*K14+($D14+$G15)*N14</f>
        <v>0</v>
      </c>
      <c r="R15" s="32">
        <f>R13+$E15*I14+$F15*L14+($D14+$G15)*O14</f>
        <v>-3.06287113727155E-15</v>
      </c>
      <c r="S15" s="33">
        <f>S13+$E15*J14+$F15*M14+($D14+$G15)*P14</f>
        <v>350</v>
      </c>
    </row>
    <row r="16" spans="1:19" x14ac:dyDescent="0.25">
      <c r="A16" s="50"/>
      <c r="B16" s="82"/>
      <c r="C16" s="39">
        <v>0</v>
      </c>
      <c r="D16" s="39">
        <v>0</v>
      </c>
      <c r="E16" s="47"/>
      <c r="F16" s="40"/>
      <c r="G16" s="42"/>
      <c r="H16" s="43">
        <f>H15*COS($C16/180*PI())+K15*SIN($C16/180*PI())</f>
        <v>1</v>
      </c>
      <c r="I16" s="41">
        <f>I15*COS($C16/180*PI())+L15*SIN($C16/180*PI())</f>
        <v>0</v>
      </c>
      <c r="J16" s="41">
        <f>J15*COS($C16/180*PI())+M15*SIN($C16/180*PI())</f>
        <v>0</v>
      </c>
      <c r="K16" s="41">
        <f>-H15*SIN($C16/180*PI())+K15*COS($C16/180*PI())</f>
        <v>0</v>
      </c>
      <c r="L16" s="41">
        <f>-I15*SIN($C16/180*PI())+L15*COS($C16/180*PI())</f>
        <v>1</v>
      </c>
      <c r="M16" s="41">
        <f>-J15*SIN($C16/180*PI())+M15*COS($C16/180*PI())</f>
        <v>0</v>
      </c>
      <c r="N16" s="41">
        <f>N15</f>
        <v>0</v>
      </c>
      <c r="O16" s="41">
        <f>O15</f>
        <v>0</v>
      </c>
      <c r="P16" s="41">
        <f>P15</f>
        <v>1</v>
      </c>
      <c r="Q16" s="79">
        <f>SQRT(Q15^2+R15^2+S15^2)</f>
        <v>350</v>
      </c>
      <c r="R16" s="80" t="str">
        <f>IF(ABS(Q15)&gt;0,ATAN(R15/Q15)/PI()*180,"NA")</f>
        <v>NA</v>
      </c>
      <c r="S16" s="81">
        <f>IF((ABS(Q15)+ABS(R15))&gt;0,ATAN(S15/SQRT(Q15^2+R15^2))/PI()*180, "NA")</f>
        <v>90</v>
      </c>
    </row>
    <row r="17" spans="1:19" x14ac:dyDescent="0.25">
      <c r="A17" s="48">
        <v>3</v>
      </c>
      <c r="B17" s="30">
        <v>90</v>
      </c>
      <c r="C17" s="31"/>
      <c r="D17" s="31"/>
      <c r="E17" s="45">
        <v>-50</v>
      </c>
      <c r="F17" s="32">
        <v>0</v>
      </c>
      <c r="G17" s="33">
        <v>0</v>
      </c>
      <c r="H17" s="25">
        <f>H16</f>
        <v>1</v>
      </c>
      <c r="I17" s="26">
        <f>I16</f>
        <v>0</v>
      </c>
      <c r="J17" s="26">
        <f>J16</f>
        <v>0</v>
      </c>
      <c r="K17" s="26">
        <f>K16*COS($B17/180*PI())+N16*SIN($B17/180*PI())</f>
        <v>0</v>
      </c>
      <c r="L17" s="26">
        <f>L16*COS($B17/180*PI())+O16*SIN($B17/180*PI())</f>
        <v>6.1257422745431001E-17</v>
      </c>
      <c r="M17" s="26">
        <f>M16*COS($B17/180*PI())+P16*SIN($B17/180*PI())</f>
        <v>1</v>
      </c>
      <c r="N17" s="26">
        <f>-K16*SIN($B17/180*PI())+N16*COS($B17/180*PI())</f>
        <v>0</v>
      </c>
      <c r="O17" s="26">
        <f>-L16*SIN($B17/180*PI())+O16*COS($B17/180*PI())</f>
        <v>-1</v>
      </c>
      <c r="P17" s="26">
        <f>-M16*SIN($B17/180*PI())+P16*COS($B17/180*PI())</f>
        <v>6.1257422745431001E-17</v>
      </c>
      <c r="Q17" s="45">
        <f>Q15+$E17*H16+$F17*K16+($D16+$G17)*N16</f>
        <v>-50</v>
      </c>
      <c r="R17" s="32">
        <f>R15+$E17*I16+$F17*L16+($D16+$G17)*O16</f>
        <v>-3.06287113727155E-15</v>
      </c>
      <c r="S17" s="33">
        <f>S15+$E17*J16+$F17*M16+($D16+$G17)*P16</f>
        <v>350</v>
      </c>
    </row>
    <row r="18" spans="1:19" x14ac:dyDescent="0.25">
      <c r="A18" s="50"/>
      <c r="B18" s="82"/>
      <c r="C18" s="39">
        <v>0</v>
      </c>
      <c r="D18" s="39">
        <v>0</v>
      </c>
      <c r="E18" s="47"/>
      <c r="F18" s="40"/>
      <c r="G18" s="42"/>
      <c r="H18" s="43">
        <f>H17*COS($C18/180*PI())+K17*SIN($C18/180*PI())</f>
        <v>1</v>
      </c>
      <c r="I18" s="41">
        <f>I17*COS($C18/180*PI())+L17*SIN($C18/180*PI())</f>
        <v>0</v>
      </c>
      <c r="J18" s="41">
        <f>J17*COS($C18/180*PI())+M17*SIN($C18/180*PI())</f>
        <v>0</v>
      </c>
      <c r="K18" s="41">
        <f>-H17*SIN($C18/180*PI())+K17*COS($C18/180*PI())</f>
        <v>0</v>
      </c>
      <c r="L18" s="41">
        <f>-I17*SIN($C18/180*PI())+L17*COS($C18/180*PI())</f>
        <v>6.1257422745431001E-17</v>
      </c>
      <c r="M18" s="41">
        <f>-J17*SIN($C18/180*PI())+M17*COS($C18/180*PI())</f>
        <v>1</v>
      </c>
      <c r="N18" s="41">
        <f>N17</f>
        <v>0</v>
      </c>
      <c r="O18" s="41">
        <f>O17</f>
        <v>-1</v>
      </c>
      <c r="P18" s="41">
        <f>P17</f>
        <v>6.1257422745431001E-17</v>
      </c>
      <c r="Q18" s="79">
        <f>SQRT(Q17^2+R17^2+S17^2)</f>
        <v>353.55339059327378</v>
      </c>
      <c r="R18" s="80">
        <f>IF(ABS(Q17)&gt;0,ATAN(R17/Q17)/PI()*180,"NA")</f>
        <v>3.5097917871618886E-15</v>
      </c>
      <c r="S18" s="81">
        <f>IF((ABS(Q17)+ABS(R17))&gt;0,ATAN(S17/SQRT(Q17^2+R17^2))/PI()*180, "NA")</f>
        <v>81.86989764584402</v>
      </c>
    </row>
    <row r="19" spans="1:19" x14ac:dyDescent="0.25">
      <c r="A19" s="48">
        <v>4</v>
      </c>
      <c r="B19" s="30">
        <v>0</v>
      </c>
      <c r="C19" s="31"/>
      <c r="D19" s="31"/>
      <c r="E19" s="45">
        <v>0</v>
      </c>
      <c r="F19" s="32">
        <v>0</v>
      </c>
      <c r="G19" s="33">
        <v>0</v>
      </c>
      <c r="H19" s="25">
        <f>H18</f>
        <v>1</v>
      </c>
      <c r="I19" s="26">
        <f>I18</f>
        <v>0</v>
      </c>
      <c r="J19" s="26">
        <f>J18</f>
        <v>0</v>
      </c>
      <c r="K19" s="26">
        <f>K18*COS($B19/180*PI())+N18*SIN($B19/180*PI())</f>
        <v>0</v>
      </c>
      <c r="L19" s="26">
        <f>L18*COS($B19/180*PI())+O18*SIN($B19/180*PI())</f>
        <v>6.1257422745431001E-17</v>
      </c>
      <c r="M19" s="26">
        <f>M18*COS($B19/180*PI())+P18*SIN($B19/180*PI())</f>
        <v>1</v>
      </c>
      <c r="N19" s="26">
        <f>-K18*SIN($B19/180*PI())+N18*COS($B19/180*PI())</f>
        <v>0</v>
      </c>
      <c r="O19" s="26">
        <f>-L18*SIN($B19/180*PI())+O18*COS($B19/180*PI())</f>
        <v>-1</v>
      </c>
      <c r="P19" s="26">
        <f>-M18*SIN($B19/180*PI())+P18*COS($B19/180*PI())</f>
        <v>6.1257422745431001E-17</v>
      </c>
      <c r="Q19" s="45">
        <f>Q17+$E19*H18+$F19*K18+($D18+$G19)*N18</f>
        <v>-50</v>
      </c>
      <c r="R19" s="32">
        <f>R17+$E19*I18+$F19*L18+($D18+$G19)*O18</f>
        <v>-3.06287113727155E-15</v>
      </c>
      <c r="S19" s="33">
        <f>S17+$E19*J18+$F19*M18+($D18+$G19)*P18</f>
        <v>350</v>
      </c>
    </row>
    <row r="20" spans="1:19" x14ac:dyDescent="0.25">
      <c r="A20" s="50"/>
      <c r="B20" s="82"/>
      <c r="C20" s="39">
        <v>0</v>
      </c>
      <c r="D20" s="39">
        <v>0</v>
      </c>
      <c r="E20" s="47"/>
      <c r="F20" s="40"/>
      <c r="G20" s="42"/>
      <c r="H20" s="43">
        <f>H19*COS($C20/180*PI())+K19*SIN($C20/180*PI())</f>
        <v>1</v>
      </c>
      <c r="I20" s="41">
        <f>I19*COS($C20/180*PI())+L19*SIN($C20/180*PI())</f>
        <v>0</v>
      </c>
      <c r="J20" s="41">
        <f>J19*COS($C20/180*PI())+M19*SIN($C20/180*PI())</f>
        <v>0</v>
      </c>
      <c r="K20" s="41">
        <f>-H19*SIN($C20/180*PI())+K19*COS($C20/180*PI())</f>
        <v>0</v>
      </c>
      <c r="L20" s="41">
        <f>-I19*SIN($C20/180*PI())+L19*COS($C20/180*PI())</f>
        <v>6.1257422745431001E-17</v>
      </c>
      <c r="M20" s="41">
        <f>-J19*SIN($C20/180*PI())+M19*COS($C20/180*PI())</f>
        <v>1</v>
      </c>
      <c r="N20" s="41">
        <f>N19</f>
        <v>0</v>
      </c>
      <c r="O20" s="41">
        <f>O19</f>
        <v>-1</v>
      </c>
      <c r="P20" s="41">
        <f>P19</f>
        <v>6.1257422745431001E-17</v>
      </c>
      <c r="Q20" s="79">
        <f>SQRT(Q19^2+R19^2+S19^2)</f>
        <v>353.55339059327378</v>
      </c>
      <c r="R20" s="80">
        <f>IF(ABS(Q19)&gt;0,ATAN(R19/Q19)/PI()*180,"NA")</f>
        <v>3.5097917871618886E-15</v>
      </c>
      <c r="S20" s="81">
        <f>IF((ABS(Q19)+ABS(R19))&gt;0,ATAN(S19/SQRT(Q19^2+R19^2))/PI()*180, "NA")</f>
        <v>81.86989764584402</v>
      </c>
    </row>
    <row r="21" spans="1:19" x14ac:dyDescent="0.25">
      <c r="A21" s="48">
        <v>5</v>
      </c>
      <c r="B21" s="30">
        <v>0</v>
      </c>
      <c r="C21" s="31"/>
      <c r="D21" s="31"/>
      <c r="E21" s="45">
        <v>0</v>
      </c>
      <c r="F21" s="32">
        <v>0</v>
      </c>
      <c r="G21" s="33">
        <v>0</v>
      </c>
      <c r="H21" s="25">
        <f>H20</f>
        <v>1</v>
      </c>
      <c r="I21" s="26">
        <f>I20</f>
        <v>0</v>
      </c>
      <c r="J21" s="26">
        <f>J20</f>
        <v>0</v>
      </c>
      <c r="K21" s="26">
        <f>K20*COS($B21/180*PI())+N20*SIN($B21/180*PI())</f>
        <v>0</v>
      </c>
      <c r="L21" s="26">
        <f>L20*COS($B21/180*PI())+O20*SIN($B21/180*PI())</f>
        <v>6.1257422745431001E-17</v>
      </c>
      <c r="M21" s="26">
        <f>M20*COS($B21/180*PI())+P20*SIN($B21/180*PI())</f>
        <v>1</v>
      </c>
      <c r="N21" s="26">
        <f>-K20*SIN($B21/180*PI())+N20*COS($B21/180*PI())</f>
        <v>0</v>
      </c>
      <c r="O21" s="26">
        <f>-L20*SIN($B21/180*PI())+O20*COS($B21/180*PI())</f>
        <v>-1</v>
      </c>
      <c r="P21" s="26">
        <f>-M20*SIN($B21/180*PI())+P20*COS($B21/180*PI())</f>
        <v>6.1257422745431001E-17</v>
      </c>
      <c r="Q21" s="45">
        <f>Q19+$E21*H20+$F21*K20+($D20+$G21)*N20</f>
        <v>-50</v>
      </c>
      <c r="R21" s="32">
        <f>R19+$E21*I20+$F21*L20+($D20+$G21)*O20</f>
        <v>-3.06287113727155E-15</v>
      </c>
      <c r="S21" s="33">
        <f>S19+$E21*J20+$F21*M20+($D20+$G21)*P20</f>
        <v>350</v>
      </c>
    </row>
    <row r="22" spans="1:19" x14ac:dyDescent="0.25">
      <c r="A22" s="50"/>
      <c r="B22" s="82"/>
      <c r="C22" s="39">
        <v>0</v>
      </c>
      <c r="D22" s="39">
        <v>0</v>
      </c>
      <c r="E22" s="47"/>
      <c r="F22" s="40"/>
      <c r="G22" s="42"/>
      <c r="H22" s="43">
        <f>H21*COS($C22/180*PI())+K21*SIN($C22/180*PI())</f>
        <v>1</v>
      </c>
      <c r="I22" s="41">
        <f>I21*COS($C22/180*PI())+L21*SIN($C22/180*PI())</f>
        <v>0</v>
      </c>
      <c r="J22" s="41">
        <f>J21*COS($C22/180*PI())+M21*SIN($C22/180*PI())</f>
        <v>0</v>
      </c>
      <c r="K22" s="41">
        <f>-H21*SIN($C22/180*PI())+K21*COS($C22/180*PI())</f>
        <v>0</v>
      </c>
      <c r="L22" s="41">
        <f>-I21*SIN($C22/180*PI())+L21*COS($C22/180*PI())</f>
        <v>6.1257422745431001E-17</v>
      </c>
      <c r="M22" s="41">
        <f>-J21*SIN($C22/180*PI())+M21*COS($C22/180*PI())</f>
        <v>1</v>
      </c>
      <c r="N22" s="41">
        <f>N21</f>
        <v>0</v>
      </c>
      <c r="O22" s="41">
        <f>O21</f>
        <v>-1</v>
      </c>
      <c r="P22" s="41">
        <f>P21</f>
        <v>6.1257422745431001E-17</v>
      </c>
      <c r="Q22" s="79">
        <f>SQRT(Q21^2+R21^2+S21^2)</f>
        <v>353.55339059327378</v>
      </c>
      <c r="R22" s="80">
        <f>IF(ABS(Q21)&gt;0,ATAN(R21/Q21)/PI()*180,"NA")</f>
        <v>3.5097917871618886E-15</v>
      </c>
      <c r="S22" s="81">
        <f>IF((ABS(Q21)+ABS(R21))&gt;0,ATAN(S21/SQRT(Q21^2+R21^2))/PI()*180, "NA")</f>
        <v>81.86989764584402</v>
      </c>
    </row>
    <row r="23" spans="1:19" x14ac:dyDescent="0.25">
      <c r="A23" s="49">
        <v>6</v>
      </c>
      <c r="B23" s="34">
        <v>0</v>
      </c>
      <c r="C23" s="35"/>
      <c r="D23" s="35"/>
      <c r="E23" s="46">
        <v>0</v>
      </c>
      <c r="F23" s="36">
        <v>0</v>
      </c>
      <c r="G23" s="37">
        <v>0</v>
      </c>
      <c r="H23" s="28">
        <f>H22</f>
        <v>1</v>
      </c>
      <c r="I23" s="29">
        <f>I22</f>
        <v>0</v>
      </c>
      <c r="J23" s="29">
        <f>J22</f>
        <v>0</v>
      </c>
      <c r="K23" s="29">
        <f>K22*COS($B23/180*PI())+N22*SIN($B23/180*PI())</f>
        <v>0</v>
      </c>
      <c r="L23" s="29">
        <f>L22*COS($B23/180*PI())+O22*SIN($B23/180*PI())</f>
        <v>6.1257422745431001E-17</v>
      </c>
      <c r="M23" s="29">
        <f>M22*COS($B23/180*PI())+P22*SIN($B23/180*PI())</f>
        <v>1</v>
      </c>
      <c r="N23" s="29">
        <f>-K22*SIN($B23/180*PI())+N22*COS($B23/180*PI())</f>
        <v>0</v>
      </c>
      <c r="O23" s="29">
        <f>-L22*SIN($B23/180*PI())+O22*COS($B23/180*PI())</f>
        <v>-1</v>
      </c>
      <c r="P23" s="29">
        <f>-M22*SIN($B23/180*PI())+P22*COS($B23/180*PI())</f>
        <v>6.1257422745431001E-17</v>
      </c>
      <c r="Q23" s="45">
        <f>Q21+$E23*H22+$F23*K22+($D22+$G23)*N22</f>
        <v>-50</v>
      </c>
      <c r="R23" s="32">
        <f>R21+$E23*I22+$F23*L22+($D22+$G23)*O22</f>
        <v>-3.06287113727155E-15</v>
      </c>
      <c r="S23" s="33">
        <f>S21+$E23*J22+$F23*M22+($D22+$G23)*P22</f>
        <v>350</v>
      </c>
    </row>
    <row r="24" spans="1:19" x14ac:dyDescent="0.25">
      <c r="A24" s="50"/>
      <c r="B24" s="38"/>
      <c r="C24" s="39">
        <v>0</v>
      </c>
      <c r="D24" s="39">
        <v>0</v>
      </c>
      <c r="E24" s="47"/>
      <c r="F24" s="40"/>
      <c r="G24" s="42"/>
      <c r="H24" s="43">
        <f>H23*COS($C24/180*PI())+K23*SIN($C24/180*PI())</f>
        <v>1</v>
      </c>
      <c r="I24" s="41">
        <f>I23*COS($C24/180*PI())+L23*SIN($C24/180*PI())</f>
        <v>0</v>
      </c>
      <c r="J24" s="41">
        <f>J23*COS($C24/180*PI())+M23*SIN($C24/180*PI())</f>
        <v>0</v>
      </c>
      <c r="K24" s="41">
        <f>-H23*SIN($C24/180*PI())+K23*COS($C24/180*PI())</f>
        <v>0</v>
      </c>
      <c r="L24" s="41">
        <f>-I23*SIN($C24/180*PI())+L23*COS($C24/180*PI())</f>
        <v>6.1257422745431001E-17</v>
      </c>
      <c r="M24" s="41">
        <f>-J23*SIN($C24/180*PI())+M23*COS($C24/180*PI())</f>
        <v>1</v>
      </c>
      <c r="N24" s="41">
        <f>N23</f>
        <v>0</v>
      </c>
      <c r="O24" s="41">
        <f>O23</f>
        <v>-1</v>
      </c>
      <c r="P24" s="41">
        <f>P23</f>
        <v>6.1257422745431001E-17</v>
      </c>
      <c r="Q24" s="79">
        <f>SQRT(Q23^2+R23^2+S23^2)</f>
        <v>353.55339059327378</v>
      </c>
      <c r="R24" s="80">
        <f>IF(ABS(Q23)&gt;0,ATAN(R23/Q23)/PI()*180,"NA")</f>
        <v>3.5097917871618886E-15</v>
      </c>
      <c r="S24" s="81">
        <f>IF((ABS(Q23)+ABS(R23))&gt;0,ATAN(S23/SQRT(Q23^2+R23^2))/PI()*180, "NA")</f>
        <v>81.86989764584402</v>
      </c>
    </row>
    <row r="25" spans="1:19" x14ac:dyDescent="0.25">
      <c r="A25" t="s">
        <v>14</v>
      </c>
      <c r="C25" s="4"/>
      <c r="D25" s="4"/>
      <c r="E25" s="2">
        <v>0</v>
      </c>
      <c r="F25" s="2">
        <v>0</v>
      </c>
      <c r="G25" s="2">
        <v>0</v>
      </c>
      <c r="Q25" s="45">
        <f>Q23+$E25*H24+$F25*K24+($D24+$G25)*N24</f>
        <v>-50</v>
      </c>
      <c r="R25" s="32">
        <f>R23+$E25*I24+$F25*L24+($D24+$G25)*O24</f>
        <v>-3.06287113727155E-15</v>
      </c>
      <c r="S25" s="33">
        <f>S23+$E25*J24+$F25*M24+($D24+$G25)*P24</f>
        <v>350</v>
      </c>
    </row>
    <row r="26" spans="1:19" x14ac:dyDescent="0.25">
      <c r="C26" s="4"/>
      <c r="D26" s="4"/>
      <c r="Q26" s="79">
        <f>SQRT(Q25^2+R25^2+S25^2)</f>
        <v>353.55339059327378</v>
      </c>
      <c r="R26" s="80">
        <f>IF(ABS(Q25)&gt;0,ATAN(R25/Q25)/PI()*180,"NA")</f>
        <v>3.5097917871618886E-15</v>
      </c>
      <c r="S26" s="81">
        <f>IF((ABS(Q25)+ABS(R25))&gt;0,ATAN(S25/SQRT(Q25^2+R25^2))/PI()*180, "NA")</f>
        <v>81.86989764584402</v>
      </c>
    </row>
    <row r="27" spans="1:19" x14ac:dyDescent="0.25">
      <c r="J27" s="53" t="s">
        <v>40</v>
      </c>
      <c r="K27" s="66">
        <v>4</v>
      </c>
      <c r="L27" t="s">
        <v>39</v>
      </c>
      <c r="M27"/>
      <c r="N27"/>
      <c r="O27"/>
      <c r="P27"/>
      <c r="Q27"/>
      <c r="R27"/>
      <c r="S27"/>
    </row>
    <row r="28" spans="1:19" x14ac:dyDescent="0.25">
      <c r="J28" s="53"/>
      <c r="K28" s="74"/>
      <c r="L28"/>
      <c r="M28"/>
      <c r="N28"/>
      <c r="O28"/>
      <c r="P28"/>
      <c r="Q28"/>
      <c r="R28"/>
      <c r="S28"/>
    </row>
    <row r="29" spans="1:19" x14ac:dyDescent="0.25">
      <c r="A29" s="52"/>
      <c r="C29" s="52" t="s">
        <v>33</v>
      </c>
      <c r="D29" s="3"/>
      <c r="E29" s="3"/>
      <c r="H29" s="52" t="s">
        <v>34</v>
      </c>
      <c r="L29"/>
      <c r="M29" s="68" t="s">
        <v>36</v>
      </c>
      <c r="P29"/>
      <c r="Q29"/>
      <c r="R29"/>
      <c r="S29"/>
    </row>
    <row r="30" spans="1:19" x14ac:dyDescent="0.25">
      <c r="A30" s="3"/>
      <c r="B30" s="3"/>
      <c r="C30" s="53"/>
      <c r="D30" s="53" t="s">
        <v>35</v>
      </c>
      <c r="E30" s="70">
        <f>K27-1</f>
        <v>3</v>
      </c>
      <c r="F30" s="3"/>
      <c r="I30" s="53" t="s">
        <v>35</v>
      </c>
      <c r="J30" s="70">
        <f>K27</f>
        <v>4</v>
      </c>
      <c r="L30"/>
      <c r="M30"/>
      <c r="N30" s="53" t="s">
        <v>35</v>
      </c>
      <c r="O30" s="67">
        <f>K27</f>
        <v>4</v>
      </c>
      <c r="P30"/>
      <c r="Q30"/>
      <c r="S30"/>
    </row>
    <row r="31" spans="1:19" x14ac:dyDescent="0.25">
      <c r="A31" s="3"/>
      <c r="D31" s="1" t="str">
        <f>"R1/"&amp;K27-1&amp;" Inverse"</f>
        <v>R1/3 Inverse</v>
      </c>
      <c r="E31"/>
      <c r="F31" s="3" t="str">
        <f>"P1/"&amp;K27-1</f>
        <v>P1/3</v>
      </c>
      <c r="I31" s="3" t="str">
        <f>"R1/"&amp;K27</f>
        <v>R1/4</v>
      </c>
      <c r="K31" s="3" t="str">
        <f>"P1/"&amp;K27</f>
        <v>P1/4</v>
      </c>
      <c r="L31"/>
      <c r="N31" s="3" t="str">
        <f>"R"&amp;K27</f>
        <v>R4</v>
      </c>
      <c r="P31" s="1" t="str">
        <f>"P"&amp;K27</f>
        <v>P4</v>
      </c>
      <c r="Q31"/>
      <c r="R31"/>
      <c r="S31"/>
    </row>
    <row r="32" spans="1:19" x14ac:dyDescent="0.25">
      <c r="A32" s="3"/>
      <c r="C32" s="45">
        <f>INDEX($H$13:$S$24,E30*2,1)</f>
        <v>1</v>
      </c>
      <c r="D32" s="32">
        <f>INDEX($H$13:$S$24,E30*2,2)</f>
        <v>0</v>
      </c>
      <c r="E32" s="32">
        <f>INDEX($H$13:$S$24,E30*2,3)</f>
        <v>0</v>
      </c>
      <c r="F32" s="54">
        <f>INDEX($Q$13:$S$24,E30*2-1,1)</f>
        <v>-50</v>
      </c>
      <c r="H32" s="45">
        <f>INDEX($H$13:$S$24,J30*2,1)</f>
        <v>1</v>
      </c>
      <c r="I32" s="32">
        <f>INDEX($H$13:$S$24,J30*2,4)</f>
        <v>0</v>
      </c>
      <c r="J32" s="32">
        <f>INDEX($H$13:$S$24,J30*2,7)</f>
        <v>0</v>
      </c>
      <c r="K32" s="54">
        <f>INDEX($Q$13:$S$24,J30*2-1,1)</f>
        <v>-50</v>
      </c>
      <c r="L32"/>
      <c r="M32" s="45">
        <f>INDEX(MMULT($C$32:$E$34,$H$32:$J$34),1,1)</f>
        <v>1</v>
      </c>
      <c r="N32" s="32">
        <f>INDEX(MMULT($C$32:$E$34,$H$32:$J$34),1,2)</f>
        <v>0</v>
      </c>
      <c r="O32" s="33">
        <f>INDEX(MMULT($C$32:$E$34,$H$32:$J$34),1,3)</f>
        <v>0</v>
      </c>
      <c r="P32" s="54">
        <f>(K32-F32)*C32+(K33-F33)*D32+(K34-F34)*E32</f>
        <v>0</v>
      </c>
      <c r="Q32"/>
      <c r="S32"/>
    </row>
    <row r="33" spans="1:19" x14ac:dyDescent="0.25">
      <c r="A33" s="3"/>
      <c r="C33" s="46">
        <f>INDEX($H$13:$S$24,E30*2,4)</f>
        <v>0</v>
      </c>
      <c r="D33" s="36">
        <f>INDEX($H$13:$S$24,E30*2,5)</f>
        <v>6.1257422745431001E-17</v>
      </c>
      <c r="E33" s="36">
        <f>INDEX($H$13:$S$24,E30*2,6)</f>
        <v>1</v>
      </c>
      <c r="F33" s="55">
        <f>INDEX($Q$13:$S$24,E30*2-1,2)</f>
        <v>-3.06287113727155E-15</v>
      </c>
      <c r="G33" s="3" t="s">
        <v>37</v>
      </c>
      <c r="H33" s="46">
        <f>INDEX($H$13:$S$24,J30*2,2)</f>
        <v>0</v>
      </c>
      <c r="I33" s="36">
        <f>INDEX($H$13:$S$24,J30*2,5)</f>
        <v>6.1257422745431001E-17</v>
      </c>
      <c r="J33" s="36">
        <f>INDEX($H$13:$S$24,J30*2,8)</f>
        <v>-1</v>
      </c>
      <c r="K33" s="55">
        <f>INDEX($Q$13:$S$24,J30*2-1,2)</f>
        <v>-3.06287113727155E-15</v>
      </c>
      <c r="L33" s="71" t="s">
        <v>38</v>
      </c>
      <c r="M33" s="46">
        <f>INDEX(MMULT($C$32:$E$34,$H$32:$J$34),2,1)</f>
        <v>0</v>
      </c>
      <c r="N33" s="36">
        <f>INDEX(MMULT($C$32:$E$34,$H$32:$J$34),2,2)</f>
        <v>1</v>
      </c>
      <c r="O33" s="37">
        <f>INDEX(MMULT($C$32:$E$34,$H$32:$J$34),2,3)</f>
        <v>0</v>
      </c>
      <c r="P33" s="55">
        <f>(K32-F32)*C33+(K33-F33)*D33+(K34-F34)*E33</f>
        <v>0</v>
      </c>
      <c r="Q33"/>
      <c r="R33"/>
      <c r="S33"/>
    </row>
    <row r="34" spans="1:19" x14ac:dyDescent="0.25">
      <c r="A34" s="3"/>
      <c r="C34" s="47">
        <f>INDEX($H$13:$S$24,E30*2,7)</f>
        <v>0</v>
      </c>
      <c r="D34" s="40">
        <f>INDEX($H$13:$S$24,E30*2,8)</f>
        <v>-1</v>
      </c>
      <c r="E34" s="40">
        <f>INDEX($H$13:$S$24,E30*2,9)</f>
        <v>6.1257422745431001E-17</v>
      </c>
      <c r="F34" s="56">
        <f>INDEX($Q$13:$S$24,E30*2-1,3)</f>
        <v>350</v>
      </c>
      <c r="H34" s="47">
        <f>INDEX($H$13:$S$24,J30*2,3)</f>
        <v>0</v>
      </c>
      <c r="I34" s="40">
        <f>INDEX($H$13:$S$24,J30*2,6)</f>
        <v>1</v>
      </c>
      <c r="J34" s="40">
        <f>INDEX($H$13:$S$24,J30*2,9)</f>
        <v>6.1257422745431001E-17</v>
      </c>
      <c r="K34" s="56">
        <f>INDEX($Q$13:$S$24,J30*2-1,3)</f>
        <v>350</v>
      </c>
      <c r="L34"/>
      <c r="M34" s="47">
        <f>INDEX(MMULT($C$32:$E$34,$H$32:$J$34),3,1)</f>
        <v>0</v>
      </c>
      <c r="N34" s="40">
        <f>INDEX(MMULT($C$32:$E$34,$H$32:$J$34),3,2)</f>
        <v>0</v>
      </c>
      <c r="O34" s="42">
        <f>INDEX(MMULT($C$32:$E$34,$H$32:$J$34),3,3)</f>
        <v>1</v>
      </c>
      <c r="P34" s="56">
        <f>(K32-F32)*C34+(K33-F33)*D34+(K34-F34)*E34</f>
        <v>0</v>
      </c>
      <c r="Q34"/>
      <c r="R34"/>
      <c r="S34"/>
    </row>
    <row r="35" spans="1:19" x14ac:dyDescent="0.25">
      <c r="A35" s="3"/>
      <c r="B35" s="3"/>
      <c r="C35" s="3"/>
      <c r="D35" s="3"/>
      <c r="E35" s="3"/>
      <c r="F35" s="3"/>
      <c r="H35" s="36"/>
      <c r="I35" s="36"/>
      <c r="J35" s="36"/>
      <c r="K35" s="36"/>
      <c r="L35"/>
      <c r="M35" s="72"/>
      <c r="O35"/>
      <c r="P35" s="73" t="str">
        <f>"P"&amp;K27&amp;"=(R1/"&amp;K27-1&amp;" Inverse)X[("&amp;"P1/"&amp;K27&amp;")-(P1/"&amp;K27-1&amp;")]"</f>
        <v>P4=(R1/3 Inverse)X[(P1/4)-(P1/3)]</v>
      </c>
      <c r="Q35"/>
      <c r="S35"/>
    </row>
    <row r="36" spans="1:19" x14ac:dyDescent="0.25">
      <c r="A36" s="3"/>
      <c r="B36" s="3"/>
      <c r="C36" s="3"/>
      <c r="D36" s="3"/>
      <c r="E36" s="3"/>
      <c r="F36" s="3"/>
      <c r="H36" s="2"/>
      <c r="I36" s="2"/>
      <c r="J36"/>
      <c r="K36"/>
      <c r="L36"/>
      <c r="M36"/>
      <c r="N36"/>
      <c r="O36"/>
      <c r="P36" s="73"/>
      <c r="Q36"/>
      <c r="R36"/>
      <c r="S36" s="69" t="s">
        <v>49</v>
      </c>
    </row>
    <row r="37" spans="1:19" x14ac:dyDescent="0.25">
      <c r="A37" s="3"/>
      <c r="B37" s="3"/>
      <c r="C37" s="3"/>
      <c r="D37" s="3"/>
      <c r="E37" s="3"/>
      <c r="F37" s="3"/>
      <c r="H37" s="2"/>
      <c r="I37" s="2"/>
      <c r="J37"/>
      <c r="K37"/>
      <c r="L37"/>
      <c r="M37"/>
      <c r="N37"/>
      <c r="O37"/>
      <c r="P37"/>
      <c r="Q37"/>
      <c r="R37"/>
      <c r="S37"/>
    </row>
    <row r="38" spans="1:19" x14ac:dyDescent="0.25">
      <c r="A38" s="3"/>
      <c r="B38" s="3"/>
      <c r="C38" s="3"/>
      <c r="D38" s="3"/>
      <c r="E38" s="3"/>
      <c r="F38" s="3"/>
      <c r="H38" s="2"/>
      <c r="I38" s="2"/>
      <c r="J38"/>
      <c r="K38"/>
      <c r="L38"/>
      <c r="M38"/>
      <c r="N38"/>
      <c r="O38"/>
      <c r="P38"/>
      <c r="Q38"/>
      <c r="R38"/>
      <c r="S38"/>
    </row>
    <row r="39" spans="1:19" x14ac:dyDescent="0.25">
      <c r="A39" s="3"/>
      <c r="B39" s="3"/>
      <c r="C39" s="3"/>
      <c r="D39" s="3"/>
      <c r="E39" s="3"/>
      <c r="F39" s="3"/>
      <c r="H39" s="2"/>
      <c r="I39" s="2"/>
      <c r="J39"/>
      <c r="K39"/>
      <c r="L39"/>
      <c r="M39"/>
      <c r="N39"/>
      <c r="O39"/>
      <c r="P39"/>
      <c r="Q39"/>
      <c r="R39"/>
      <c r="S39"/>
    </row>
    <row r="40" spans="1:19" x14ac:dyDescent="0.25">
      <c r="A40" s="3"/>
      <c r="B40" s="3"/>
      <c r="C40" s="3"/>
      <c r="D40" s="3"/>
      <c r="E40" s="3"/>
      <c r="F40" s="3"/>
      <c r="H40" s="2"/>
      <c r="I40" s="2"/>
      <c r="J40"/>
      <c r="K40"/>
      <c r="L40"/>
      <c r="M40"/>
      <c r="N40"/>
      <c r="O40"/>
      <c r="P40"/>
      <c r="Q40"/>
      <c r="R40"/>
      <c r="S40"/>
    </row>
    <row r="41" spans="1:19" x14ac:dyDescent="0.25">
      <c r="A41" s="3"/>
      <c r="B41" s="3"/>
      <c r="C41" s="3"/>
      <c r="D41" s="3"/>
      <c r="E41" s="3"/>
      <c r="F41" s="3"/>
      <c r="H41" s="2"/>
      <c r="I41" s="2"/>
      <c r="J41"/>
      <c r="K41"/>
      <c r="L41"/>
      <c r="M41"/>
      <c r="N41"/>
      <c r="O41"/>
      <c r="P41"/>
      <c r="Q41"/>
      <c r="R41"/>
      <c r="S41"/>
    </row>
    <row r="42" spans="1:19" x14ac:dyDescent="0.25">
      <c r="A42" s="3"/>
      <c r="B42" s="3"/>
      <c r="C42" s="3"/>
      <c r="D42" s="3"/>
      <c r="E42" s="3"/>
      <c r="F42" s="3"/>
      <c r="H42" s="2"/>
      <c r="I42" s="2"/>
      <c r="J42"/>
      <c r="K42"/>
      <c r="L42"/>
      <c r="M42"/>
      <c r="N42"/>
      <c r="O42"/>
      <c r="P42"/>
      <c r="Q42"/>
      <c r="R42"/>
      <c r="S42"/>
    </row>
    <row r="43" spans="1:19" x14ac:dyDescent="0.25">
      <c r="A43" s="3"/>
      <c r="B43" s="3"/>
      <c r="C43" s="3"/>
      <c r="D43" s="3"/>
      <c r="E43" s="3"/>
      <c r="F43" s="3"/>
      <c r="H43" s="2"/>
      <c r="I43" s="2"/>
      <c r="J43"/>
      <c r="K43"/>
      <c r="L43"/>
      <c r="M43"/>
      <c r="N43"/>
      <c r="O43"/>
      <c r="P43"/>
      <c r="Q43"/>
      <c r="R43"/>
      <c r="S43"/>
    </row>
    <row r="44" spans="1:19" x14ac:dyDescent="0.25">
      <c r="A44" s="3"/>
      <c r="B44" s="3"/>
      <c r="C44" s="3"/>
      <c r="D44" s="3"/>
      <c r="E44" s="3"/>
      <c r="F44" s="3"/>
      <c r="H44" s="2"/>
      <c r="I44" s="2"/>
      <c r="J44"/>
      <c r="K44"/>
      <c r="L44"/>
      <c r="M44"/>
      <c r="N44"/>
      <c r="O44"/>
      <c r="P44"/>
      <c r="Q44"/>
      <c r="R44"/>
      <c r="S4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Model</vt:lpstr>
      <vt:lpstr>Staubli RX-60</vt:lpstr>
      <vt:lpstr>AdeptSix 300</vt:lpstr>
      <vt:lpstr>Adept 550 SCARA</vt:lpstr>
      <vt:lpstr>Adept Cartesian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Hee Man Bae</dc:creator>
  <cp:lastModifiedBy>Hee Man Bae</cp:lastModifiedBy>
  <cp:lastPrinted>2014-09-28T18:07:15Z</cp:lastPrinted>
  <dcterms:created xsi:type="dcterms:W3CDTF">2014-09-27T09:28:55Z</dcterms:created>
  <dcterms:modified xsi:type="dcterms:W3CDTF">2014-09-29T23:44:51Z</dcterms:modified>
</cp:coreProperties>
</file>